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20" yWindow="-120" windowWidth="20736" windowHeight="11160" firstSheet="32" activeTab="37"/>
  </bookViews>
  <sheets>
    <sheet name="SRIRAMPUR" sheetId="1" r:id="rId1"/>
    <sheet name="JAGANNATHPUR PATNA" sheetId="2" r:id="rId2"/>
    <sheet name="NILAKANTHAPURPATNA" sheetId="3" r:id="rId3"/>
    <sheet name="LALITADEIPURPATNA" sheetId="4" r:id="rId4"/>
    <sheet name="BALIPATANA145" sheetId="5" r:id="rId5"/>
    <sheet name="DURGAPUR" sheetId="7" r:id="rId6"/>
    <sheet name="SIKHARADA" sheetId="6" r:id="rId7"/>
    <sheet name="GOKULPUR" sheetId="8" r:id="rId8"/>
    <sheet name="NARASINGHPUR" sheetId="9" r:id="rId9"/>
    <sheet name="MANAGOBINDPUR" sheetId="10" r:id="rId10"/>
    <sheet name="BENGITANGI" sheetId="11" r:id="rId11"/>
    <sheet name="GODISAHI" sheetId="12" r:id="rId12"/>
    <sheet name="GODI" sheetId="13" r:id="rId13"/>
    <sheet name="BALIPATNA 146" sheetId="14" r:id="rId14"/>
    <sheet name="BHATAPADA" sheetId="15" r:id="rId15"/>
    <sheet name="CHANDI" sheetId="16" r:id="rId16"/>
    <sheet name="MASANIA" sheetId="17" r:id="rId17"/>
    <sheet name="NIANMUAN" sheetId="18" r:id="rId18"/>
    <sheet name="DEULI" sheetId="19" r:id="rId19"/>
    <sheet name="GOPINATHPUR" sheetId="20" r:id="rId20"/>
    <sheet name="OGALAPUR" sheetId="21" r:id="rId21"/>
    <sheet name="KURUM" sheetId="22" r:id="rId22"/>
    <sheet name="PARICHHAL" sheetId="23" r:id="rId23"/>
    <sheet name="DALAK" sheetId="24" r:id="rId24"/>
    <sheet name="DANGARPADA" sheetId="25" r:id="rId25"/>
    <sheet name="SANTARAPUR" sheetId="26" r:id="rId26"/>
    <sheet name="KALIKAPRASAD" sheetId="27" r:id="rId27"/>
    <sheet name="GODA" sheetId="28" r:id="rId28"/>
    <sheet name="KUNJABIHARIATNA" sheetId="29" r:id="rId29"/>
    <sheet name="DALATOLA" sheetId="30" r:id="rId30"/>
    <sheet name="PATTIMAL" sheetId="31" r:id="rId31"/>
    <sheet name="KOKASINGH" sheetId="32" r:id="rId32"/>
    <sheet name="BARAPADA" sheetId="33" r:id="rId33"/>
    <sheet name="KUNJURI" sheetId="34" r:id="rId34"/>
    <sheet name="CHHANIA" sheetId="35" r:id="rId35"/>
    <sheet name="KESHARADA" sheetId="36" r:id="rId36"/>
    <sheet name="PHULACHANCHUNI" sheetId="37" r:id="rId37"/>
    <sheet name="KARADAGADIA" sheetId="38" r:id="rId38"/>
    <sheet name="BOTALAMA" sheetId="39" r:id="rId39"/>
    <sheet name="RAMSINGHPRASAD" sheetId="40" r:id="rId40"/>
  </sheets>
  <calcPr calcId="144525"/>
</workbook>
</file>

<file path=xl/calcChain.xml><?xml version="1.0" encoding="utf-8"?>
<calcChain xmlns="http://schemas.openxmlformats.org/spreadsheetml/2006/main">
  <c r="J17" i="35" l="1"/>
  <c r="J21" i="35"/>
  <c r="J12" i="35"/>
  <c r="J21" i="33"/>
  <c r="J17" i="33"/>
  <c r="J12" i="33"/>
  <c r="J8" i="31"/>
  <c r="J9" i="31"/>
  <c r="I12" i="31"/>
  <c r="J12" i="31" s="1"/>
  <c r="J17" i="31"/>
  <c r="J21" i="31"/>
  <c r="I21" i="27"/>
  <c r="J21" i="27" s="1"/>
  <c r="I17" i="27"/>
  <c r="J17" i="27" s="1"/>
  <c r="I12" i="27"/>
  <c r="J12" i="27" s="1"/>
  <c r="J22" i="14"/>
  <c r="J18" i="14"/>
  <c r="J13" i="14"/>
  <c r="J17" i="5"/>
  <c r="J21" i="1"/>
  <c r="I21" i="1"/>
  <c r="J17" i="1"/>
  <c r="J12" i="1"/>
  <c r="J9" i="1"/>
  <c r="J8" i="1"/>
  <c r="I17" i="7"/>
  <c r="I21" i="7"/>
  <c r="J9" i="7"/>
  <c r="J8" i="7"/>
  <c r="I8" i="7"/>
  <c r="I9" i="7"/>
  <c r="J12" i="7"/>
  <c r="I12" i="7"/>
  <c r="I21" i="36"/>
  <c r="J21" i="36" s="1"/>
  <c r="I17" i="36"/>
  <c r="J17" i="36" s="1"/>
  <c r="J9" i="36"/>
  <c r="J8" i="36"/>
  <c r="I8" i="36"/>
  <c r="I9" i="36"/>
  <c r="J12" i="36"/>
  <c r="I12" i="36"/>
  <c r="I21" i="6"/>
  <c r="J21" i="6" s="1"/>
  <c r="J17" i="6"/>
  <c r="I17" i="6"/>
  <c r="J9" i="6"/>
  <c r="J8" i="6"/>
  <c r="I8" i="6"/>
  <c r="I9" i="6"/>
  <c r="J11" i="6"/>
  <c r="I11" i="6"/>
  <c r="J12" i="22"/>
  <c r="I12" i="22"/>
  <c r="I17" i="22"/>
  <c r="J17" i="22" s="1"/>
  <c r="I21" i="22"/>
  <c r="J21" i="22" s="1"/>
  <c r="I8" i="11"/>
  <c r="J8" i="11" s="1"/>
  <c r="I9" i="11"/>
  <c r="J9" i="11" s="1"/>
  <c r="I12" i="11"/>
  <c r="J12" i="11" s="1"/>
  <c r="I17" i="11"/>
  <c r="J17" i="11" s="1"/>
  <c r="J21" i="11"/>
  <c r="I21" i="11"/>
  <c r="J17" i="15"/>
  <c r="I17" i="15"/>
  <c r="J21" i="15"/>
  <c r="I21" i="15"/>
  <c r="J12" i="15"/>
  <c r="I12" i="15"/>
  <c r="I21" i="16"/>
  <c r="J21" i="16" s="1"/>
  <c r="J17" i="16"/>
  <c r="I17" i="16"/>
  <c r="J12" i="16"/>
  <c r="I12" i="16"/>
  <c r="J12" i="39"/>
  <c r="I12" i="39"/>
  <c r="I17" i="39"/>
  <c r="J17" i="39" s="1"/>
  <c r="J21" i="39"/>
  <c r="I21" i="39"/>
  <c r="I13" i="19"/>
  <c r="J13" i="19" s="1"/>
  <c r="I12" i="19"/>
  <c r="J12" i="19" s="1"/>
  <c r="J21" i="19"/>
  <c r="I21" i="19"/>
  <c r="J17" i="19"/>
  <c r="I17" i="19"/>
  <c r="J9" i="30"/>
  <c r="I9" i="30"/>
  <c r="J12" i="30"/>
  <c r="I12" i="30"/>
  <c r="J21" i="30"/>
  <c r="I21" i="30"/>
  <c r="J17" i="30"/>
  <c r="I17" i="30"/>
  <c r="J21" i="24"/>
  <c r="I21" i="24"/>
  <c r="I20" i="24"/>
  <c r="J20" i="24" s="1"/>
  <c r="I17" i="24"/>
  <c r="J17" i="24" s="1"/>
  <c r="I13" i="24"/>
  <c r="J13" i="24" s="1"/>
  <c r="I12" i="24"/>
  <c r="J12" i="24" s="1"/>
  <c r="I12" i="25"/>
  <c r="J12" i="25"/>
  <c r="I13" i="25"/>
  <c r="J13" i="25" s="1"/>
  <c r="I17" i="25"/>
  <c r="J17" i="25" s="1"/>
  <c r="I21" i="25"/>
  <c r="J21" i="25" s="1"/>
  <c r="J12" i="13"/>
  <c r="J11" i="13"/>
  <c r="I12" i="13"/>
  <c r="I11" i="13"/>
  <c r="I21" i="13"/>
  <c r="J21" i="13" s="1"/>
  <c r="J17" i="13"/>
  <c r="I17" i="13"/>
  <c r="I21" i="37"/>
  <c r="J21" i="37" s="1"/>
  <c r="J12" i="37"/>
  <c r="I12" i="37"/>
  <c r="I17" i="37"/>
  <c r="J17" i="37" s="1"/>
  <c r="I20" i="37"/>
  <c r="J20" i="37" s="1"/>
  <c r="J12" i="8"/>
  <c r="I12" i="8"/>
  <c r="J21" i="8"/>
  <c r="I21" i="8"/>
  <c r="J17" i="8"/>
  <c r="I17" i="8"/>
  <c r="J12" i="12"/>
  <c r="J11" i="12"/>
  <c r="I12" i="12"/>
  <c r="I11" i="12"/>
  <c r="I21" i="12"/>
  <c r="J21" i="12" s="1"/>
  <c r="I17" i="12"/>
  <c r="J17" i="12" s="1"/>
  <c r="J12" i="28"/>
  <c r="I12" i="28"/>
  <c r="I17" i="28"/>
  <c r="J17" i="28" s="1"/>
  <c r="I21" i="28"/>
  <c r="J21" i="28" s="1"/>
  <c r="I21" i="20"/>
  <c r="J21" i="20" s="1"/>
  <c r="I17" i="20"/>
  <c r="J17" i="20" s="1"/>
  <c r="J13" i="20"/>
  <c r="I13" i="20"/>
  <c r="J12" i="20"/>
  <c r="I12" i="20"/>
  <c r="J18" i="2"/>
  <c r="J19" i="2"/>
  <c r="J20" i="2"/>
  <c r="I21" i="2"/>
  <c r="J21" i="2" s="1"/>
  <c r="I17" i="2"/>
  <c r="J17" i="2" s="1"/>
  <c r="J12" i="38"/>
  <c r="I12" i="38"/>
  <c r="J21" i="38"/>
  <c r="I21" i="38"/>
  <c r="J17" i="38"/>
  <c r="I17" i="38"/>
  <c r="J12" i="34"/>
  <c r="I12" i="34"/>
  <c r="I17" i="34"/>
  <c r="J17" i="34" s="1"/>
  <c r="J21" i="34"/>
  <c r="I21" i="34"/>
  <c r="I21" i="32"/>
  <c r="J21" i="32" s="1"/>
  <c r="J12" i="32"/>
  <c r="I12" i="32"/>
  <c r="I17" i="32"/>
  <c r="J17" i="32" s="1"/>
  <c r="I21" i="29"/>
  <c r="J21" i="29" s="1"/>
  <c r="J12" i="29"/>
  <c r="I12" i="29"/>
  <c r="J17" i="29"/>
  <c r="I17" i="29"/>
  <c r="J13" i="4"/>
  <c r="I21" i="4"/>
  <c r="J21" i="4" s="1"/>
  <c r="I17" i="4"/>
  <c r="J17" i="4" s="1"/>
  <c r="J9" i="10"/>
  <c r="J8" i="10"/>
  <c r="I8" i="10"/>
  <c r="I9" i="10"/>
  <c r="J12" i="10"/>
  <c r="I12" i="10"/>
  <c r="J21" i="10"/>
  <c r="I21" i="10"/>
  <c r="I17" i="10"/>
  <c r="J17" i="10" s="1"/>
  <c r="I12" i="17"/>
  <c r="J12" i="17" s="1"/>
  <c r="I21" i="17"/>
  <c r="J21" i="17" s="1"/>
  <c r="I17" i="17"/>
  <c r="J17" i="17" s="1"/>
  <c r="I12" i="9"/>
  <c r="J12" i="9" s="1"/>
  <c r="J21" i="9"/>
  <c r="I21" i="9"/>
  <c r="J17" i="9"/>
  <c r="I17" i="9"/>
  <c r="J9" i="18"/>
  <c r="J12" i="18"/>
  <c r="J21" i="18"/>
  <c r="I21" i="18"/>
  <c r="I17" i="18"/>
  <c r="J17" i="18" s="1"/>
  <c r="J13" i="21"/>
  <c r="J12" i="21"/>
  <c r="J21" i="21"/>
  <c r="I21" i="21"/>
  <c r="I17" i="21"/>
  <c r="J17" i="21" s="1"/>
  <c r="J21" i="3"/>
  <c r="J17" i="3"/>
  <c r="J17" i="23"/>
  <c r="J21" i="23"/>
  <c r="I21" i="23"/>
  <c r="J12" i="23"/>
  <c r="I12" i="23"/>
  <c r="J12" i="26"/>
  <c r="J17" i="26"/>
  <c r="J21" i="26"/>
  <c r="I21" i="26"/>
  <c r="K21" i="40"/>
  <c r="K17" i="40"/>
  <c r="K12" i="40"/>
  <c r="J12" i="40"/>
</calcChain>
</file>

<file path=xl/sharedStrings.xml><?xml version="1.0" encoding="utf-8"?>
<sst xmlns="http://schemas.openxmlformats.org/spreadsheetml/2006/main" count="1757" uniqueCount="261">
  <si>
    <t>TYPE OF LAND</t>
  </si>
  <si>
    <t>LOCATION</t>
  </si>
  <si>
    <t>ZONE</t>
  </si>
  <si>
    <t>PLOT NO</t>
  </si>
  <si>
    <t>VALUE PER ACRE</t>
  </si>
  <si>
    <t>AGRICULTURAL LAND</t>
  </si>
  <si>
    <t>ROADSIDE PLOT</t>
  </si>
  <si>
    <t>NATIONAL Highway</t>
  </si>
  <si>
    <t>Zone I Upto 50m</t>
  </si>
  <si>
    <t xml:space="preserve">ZoneII 50m to 200m </t>
  </si>
  <si>
    <t>State Highway and Expressway</t>
  </si>
  <si>
    <t>Other major roads</t>
  </si>
  <si>
    <t xml:space="preserve">Interior Plot beyond 200m </t>
  </si>
  <si>
    <t xml:space="preserve">irrigated land </t>
  </si>
  <si>
    <t>Double Crops</t>
  </si>
  <si>
    <t>Single Crop</t>
  </si>
  <si>
    <t xml:space="preserve">Non Irrigated Land </t>
  </si>
  <si>
    <t>Cropped Area</t>
  </si>
  <si>
    <t>Fallow Area</t>
  </si>
  <si>
    <t>489,494,495,496,497,498,500,502,503,504,505,506,507,508,509,510, 511 , 512,513,514,516,517,526,183,190,191,191/544,192,194,194/543,179,125,126,127,128,129,130,131,135,136,137,148,149,150,150,151,152,153,154, 155,156,157,159,158,160,161,162,163,164,165,166,167,168,169,170,171,172,173,174,175,176,177,178,179,180,193,195,212,213,220,221,222,223,224,</t>
  </si>
  <si>
    <t>Project Area( Social, Economic or other Development Project but not converted to agricultural purpose)</t>
  </si>
  <si>
    <t>Social</t>
  </si>
  <si>
    <t>Economic</t>
  </si>
  <si>
    <t>Others</t>
  </si>
  <si>
    <t>Non Agricultural Land</t>
  </si>
  <si>
    <t>Residential</t>
  </si>
  <si>
    <t>Commercial</t>
  </si>
  <si>
    <t>Institutional</t>
  </si>
  <si>
    <t>Industrial</t>
  </si>
  <si>
    <t xml:space="preserve">Miscellaneous Land </t>
  </si>
  <si>
    <t>115,240,237,242,247,253,248,254,255,243,244,245,239,250,252,249,230,238,251,275,288,268,289,274,267,270,271,273,236,266,265,260,261,263,264,284,272,292,294,280,269,283,256,277,287,297,299,295,296,298,291,290,293,229,286,278,282,304,302,303,308,300,310,311,312,307,306,309,305,329,314,313,316,317,318,322,327,330,336,339,333,334,338,321,328,323,343,372,364,376,375,374,373,377,378,379,366,382,383,380,361,346,371,360,530,472,475,478,479,</t>
  </si>
  <si>
    <t>Name of the Village : Srirampur</t>
  </si>
  <si>
    <t>Name of the RI Circle: Dalatola</t>
  </si>
  <si>
    <t>PS No- 149</t>
  </si>
  <si>
    <t>PS No- 102</t>
  </si>
  <si>
    <t>11,14,15,16,17,18,19,20,21,22,24,32,33,34,35,36,37,38,39,40,41,42,43,44,45,46,47,48,49,50,51,53,55,56,57,58,59,60,61,62,63,64,65,66,69,70,71,72,73,74,75,76,78,79,80,81,13/84,16/85,19/92,19/94,33/90,33/95,46/89,48/93,61/96,73/91,81/83,81/88</t>
  </si>
  <si>
    <t>1,2,3,4,5,7,8,9,10,12,25,26,27,10/86,28/87</t>
  </si>
  <si>
    <t>Name of the Village : Jagannathpur Patna</t>
  </si>
  <si>
    <t>Name of the Village : Nilakanthapur Patna</t>
  </si>
  <si>
    <t>2,3,4,5,6,7,8,9,10,11,12,14,18,19,20,20,22,23,24,25,10/36,12/34,12/35,12/35,16/32/39,16/38,18/37,2/27,21/38,21/39</t>
  </si>
  <si>
    <t>16,16/32,15,17,26</t>
  </si>
  <si>
    <t xml:space="preserve">   </t>
  </si>
  <si>
    <t>Name of the Village : Lalitadeipur Patna</t>
  </si>
  <si>
    <t>2,3,4,5,7,8,8,9,10,11,12,13,14,17,18,22,23,24,25,26,27,28,29,30,31,32,33,34,35,36,37,39,40,41,42,43,47,48,49,51,52,55,56,57,58,59,60,61,62,63,64,65,66,67,68,69,70,71,74,75,76,77,78,79,80,81,82,83,84,85,86,87,88,89,90,91,92,93,96,97,98,99,100,101,102,103,104,105,108,109,110,111,112,113,114,115,116,117,118,119,120,121,124,128,129,130,131,132,133,134,135,136,137,138,139,140,141,142,143,144,145,146,147,148,149,150,151,152,153,154,155,156,157,158,159,160,161,162,163,164,165,166,167,168,169,170,171,172,173,174,175,179,180,181,182,104/201,105/200,14/204,151/194,152/195,152/197,16/198,16/199,183/186,183/187,183/188,22/204,23/205,28/205,29/206,3/189,3/190,32/202,33/203</t>
  </si>
  <si>
    <t>53,54</t>
  </si>
  <si>
    <t>PS No- 101</t>
  </si>
  <si>
    <t>PS No- 100</t>
  </si>
  <si>
    <t>Name of the Village : Balipatna</t>
  </si>
  <si>
    <t>PS No- 145</t>
  </si>
  <si>
    <t>5,6,7,8,9,10,11,12,13,14,15,16,17,18,19,20,21,22,23,24,25,29,32,40,41,42,43,44,45,46,47,48,49,50,51,52,53,54,55,56,59,60,61,19/1374,19/1376,40/1356,59/64</t>
  </si>
  <si>
    <t>Name of the Village : Sikharada</t>
  </si>
  <si>
    <t>PS No- 68</t>
  </si>
  <si>
    <t>112,114,114,115,116,117,124,125,127,112/356,112/357,112/366,124/384,124/385,124/386,124/387,124/389,127/320,127/320/335,127/320/344,127/320/391,127/334,127/343,127/390</t>
  </si>
  <si>
    <t>94,95,96,97,100,101,102,103,104,105,108,113,113,121,122,123,101/378,102/383,122/319,123/366,96/377,97/382</t>
  </si>
  <si>
    <t>1,3,4,5,6,8,9,10,12,13,14,15,17,18,19,20,21,22,23,24,25,26,27,28,29,31,32,33,34,35,36,37,38,39,40,41,42,43,44,45,46,47,48,49,50,51,52,53,54,55,56,57,58,59,60,61,62,63,64,65,66,67,68,69,73,74,75,76,77,78,79,80,81,82,83,84,85,87,88,90,91,92,93,106,107,120,126,129,130,131,132,133,134,135,136,137,138,139,140,141,142,143,145,146,147,148,149,150,151,152,153,154,155,156,157,158,159,160,161,162,163,164,165,166,167,168,169,171,172,173,174,175,176,177,178,179,180,181,182,183,184,185,186,187,188,189,190,191,192,193,194,195,196,197,198,199,200,201,202,203,204,205,206,207,208,209,210,211,212,213,214,216,217,218,219,220,222,223,224,225,226,228,229,230,231,232,233,234,235,236,237,238,239,240,241,242,243,244,245,246,247,248,249,250,251,252,253,254,255,256,257,258,259,260,262,263,264,265,266,267,268,269,270,272,273,274,275,276,277,278,279,280,281,282,283,284,285,286,287,288,289,290,291,292,293,294,295,296,297,298,300,301,302,303,304,305,306,307,308,309,10/360.,106/379,12/327,12/327/359,120/362,129/371,132/331,137/318,14/328,165/323,173/363,174/321,175/330,175/345,175/387,176/346,176/385,176/388,177/311,177/339,177/374,177/375,177/389,178/338,186/376,202/364,203/348,223/347,224/360,224/386,225/361,249/368,267/367,283/385,29/325,29/326,29/355,292/386,295/337,300/333,302/369,303/370,306/384,61/354,63/312,68/316,69/317,73/380,75/381,86/332,9/329,90/241,92/340,92/342</t>
  </si>
  <si>
    <t>89,170,128/313</t>
  </si>
  <si>
    <t>271,120/358,124/336,124/373,128/349,128/350,128/351,128/352,128/353</t>
  </si>
  <si>
    <t xml:space="preserve">Irrigated land </t>
  </si>
  <si>
    <t>Name of the Village : Durgapur</t>
  </si>
  <si>
    <t>PS No- 81</t>
  </si>
  <si>
    <t>49,73,74,78</t>
  </si>
  <si>
    <t>5,6,10,12,15,16,27,38,39,40,41,42,43,44</t>
  </si>
  <si>
    <t>4,7,8,9,11,19,24,25,26,,28,29,30,31,32,37,85,86,144,145,146,163,164,172,176,178,192,230,,271,277,278,280,282,283,284,285,286,287,288,289,290,291,292,293,294,295,296,298,299,300,301,302,303,304,305,307,308,309,310,311,312,313,314,315,316,317,318,319,320,321,322,323,324,325,326,327,328,330,331,332,333,334,335,336,337,338,339,340,341,342,343,344,345,346,347,348,349,350,351,352,353,354,355,356,357,358,359,360,361,362,363,364,365,366,367,368,369,370,371,372,373,374,375,376,377,378,380,381,382,383,384,385,386,387,388,389,390,391,392,393,394,395,396,397,398,399,400,401,402,403,404,405,406,407,408,409,410,411,412,413,414,415,416,417,418,419,420,421,422,423,424,425,426,427,429,430,431,432,433,,434,435,436,437,438,439,440,441,442,443,444,445,446,447,448,449,450,451,452,453,454,455,456,457,458,459,460,461,462,463,464,465,466,467,468,469,470,471,472,473,474,475,476,477,478,,479,480,481,482,483,484,485,486,487,488,489,490,491,492,493,494,495,496,497,498,499,500,501,503,504,505,506,507,508,510,511,512,,513,514,515,516,517,518,519,520,521,522,523,524,525,526,527,528,529,530,531,532,533,534,535,536,537,538,539,540,541,542,543,544,545,546,547,548,549,550,551,552,553,554,555,556,557,558,559,560,561,562,563,564,565,566,567,568,569,570,571,572,573,574,575,576,577,578,579,580,581,582,583,584,585,586,587,588,589,590,591,592,593,594,595,596,597,598,599,600,601,602,603,604,605,606,607,608,609,610,611,612,613,614,615,616,617,618,619,620,621,622,623,624,625,626,629,630,637,642,646,648,649,650,651,652,653,654,655,657,658,,659,662,663,664,665,666,667,668,669,670,671,673,674,677,678,679,680,681,683,684,685,688,689,690,691,692,693,694,695,697,699,702,703,704,705,706,707,708,709,710,711,712,713,714,715,716,717,718,719,720,721,722,723,724,725,726,727,729,730,731,732,733,734,735,736,737,738,739,740,741,742,744,745,746,747,748,749,750,751,752,753,755,756,757,758,759,760,761,762,763,764,765,766,767,769,771,772,773,774,775,776,777,778,779,780,781,782,783,784,785,786,787,788,790,791,792,793,795,796,798,799,800,801,802,803,804,805,806,807,808,809,810,811,812,815,817,818,819,820,821,822,823,824,825,826,827,828,829,830,833,834,835,836,837,839,840,841,843,844,845,846,847,848,849,850,851,852,853,854,855,856,857,858,859,860,861,862,863,864,865,866,867,868,869,870,871,872,873,874,876,877,878,879,880,881,882,884,885,886,887,888,889,890,891,892,893,894,895,896,897,898,899,900,901,902,903,904,905,906,907,908,909,910,912,913,914,915,916,917,918,919,920,921,922,924,925,926,939,947,164/955,271/991,399/951,399/952,420/992,49/988,49/988/989,570/986,6/990,630/965,654/958,693/962,706/980,718/979,811/956,811/956/972,811/956/974,812/969,812/973,848/953,848/954,897/950</t>
  </si>
  <si>
    <t>79,87,93,94,95,96,97,98,99,102,103,104,105,106,107,108,109,110,111,114,115,119,120,121,122,124,125,126,127,128,129,130,131,132,133,134,135,137,154,156,162,165,166,167,169,170,173,177,179,180,182,183,184,185,187,188,189,190,191,195,196,197,198,199,200,201,202,203,204,205,206,207,208,209,210,213,215,216,217,218,219,220,221,223,224,225,226,227,228,231,232,233,234,235,236,237,239,240,242,243,244,245,246,247,248,249,250,251,252,253,254,255,256,257,258,260,261,262,263,264,265,266,267,268,269,270,272,274,276,279,631,632,633,634,635,636,640,641,927,928,929,929,930,931,932,933,934,937,938,940,941,942,943,944,945,946,948,119/968,119/968/987,165/963,166/976,167/964,173/982,191/983,195/970,232/289,246/959,247/960,279/967,279/984,279/985,683/966,940/993</t>
  </si>
  <si>
    <t>2,3,13,14,17,18,21,22,23,34,35,36,45,46,47,48,50,52,61,62,63,64,66,67,68,69,72,75,77,80,82,83,88,89,90,91,92,100,101,112,113,116,118,123,138,139,140,141,142,143,147,148,150,152,153,155,157,158,159,160,161,174,181,193,241,273,275,281,297,306,379,627,628,638,639,647,656,672,675,682,686,687,696,698,700,701,728,743,754,768,770,789,794,813,814,816,831,832,838,875,935,14/971,14/974,157/961,813/957</t>
  </si>
  <si>
    <t>Name of the Village : GOKULPUR</t>
  </si>
  <si>
    <t>39</t>
  </si>
  <si>
    <t>39,40,45,47,48,49,50,51,52,53,54,55,56,57,58,59,62,63,64,82,84,90,91,92,93,94,95,96,97,98,99,100,101,103,104,105,106,107,108,109,110,111,112,113,115,116,117,118,119,123,124,125,176,177,178,181,182,188,190,191,192,193,194,195,196,198,200,201,202,203,204,205,206,208,209,210,211,212,213,214,215,216,217,218,219,220,221,222,223,224,225,226,227,228,229,230,231,232,233,234,235,236,237,238,239,240,241,242,243,244,245,246,247,248,249,250,251,251,253,254,255,256,257,258,259,260,262,263,264,265,266,267,268,269,271,272,273,274,275,276,277,278,279,280,281,282,283,284,285,286,287,288,289,290,291,292,293,294,295,296,297,298,299,301,302,303,304,305,306,307,308,309,310,311,312,313,314,315,316,317,318,319,320,321,322,323,324,325,326,327,328,329,330,331,332,333,334,335,336,337,338,338,339,340,341,342,343,344,345,346,347,348,349,350,351,352,353,354,355,356,357,358,359,360,361,362,363,364,365,366,367,368,369,370,371,372,373,374,375,376,377,378,379,380,381,382,383,384,385,386,387,388,389,390,391,392,393,394,395,396,397,398,399,400,401,402,403,404,405,406,407,408,409,410,411,412,413,414,415,415,416,417,418,419,420,421,422,423,424,425,426,427,429,430,431,432,433,434,435,436,437,438,439,440,441,442,443,444,445,446,447,448,449,450,451,452,453,454,455,456,457,458,459,460,461,462,463,465,466,467,469,534,534,535,537,538,539,540,541,542,543,544,545,547,548,549,550,551,552,553,554,555,556,557,558,559,560,561,562,563,564,565,566,567,568,569,570,571,572,573,574,575,576,577,578,579,580,581,582,583,584,585,586,587,588,589,590,591,592,593,594,595,596,597,599,600,601,602,603,604,605,606,607,608,609,610,611,612,613,614,615,616,619,620,621,622,623,624,625,626,627,628,629,630,631,632,633,634,635,636,637,638,639,640,641,642,643,644,645,646,647,648,649,650,674,679,681,682,684,685,686,687,688,689,690,691,692,693,694,695,696,697,698,699,700,701,702,703,705,706,707,708,709,710,711,712,713,714,715,716,717,718,719,720,721,724,725,726,727,728,729,730,731,733,734,735,736,737,738,739,740,741,744,745,746,747,748,749,750,751,752,753,754,755,756,757,758,759,760,761,762,765,766,767,768,769,770,771,772,773,774,775,776,777,778,779,780,781,782,783,784,785,786,787,788,789,790,791,792,793,794,795,796,797,798,799,800,801,802,803,804,805,806,807,808,809,810,811,812,813,814,815,816,817,818,819,820,821,822,823,824,825,826,827,828,828,829,830,831,832,833,834,837,838,839,840,841,842,843,844,845,846,847,848,849,850,851,852,853,202/902,234/867,269/854,305/856,336/862,365/857,427/905,52/908,643/858,674/872,682/895,714/875,805/879,805/882,805/884,806/880,806/883,806/885,806/893,830/866,832/870,833/886,833/888,833/889,833/890,833/891,833/892,834/887,840/881,98/903</t>
  </si>
  <si>
    <t>23,36,37,38,42,43,44,46,65,66,67,68,69,70,71,72,73,74,75,76,77,78,79,80,81,83,85,102,120,121,122,155,197,270,471,472,473,474,475,476,477,478,479,480,481,482,,483,484,485,486,487,488,489,490,,491,492,493,494,495,496,497,498,499,500,501,502,503,504,505,506,507,508,509,510,511,512,513,514,515,516,517,518,519,520,521,522,523,524,525,526,527,528,529,530,532,533,152/863,152/877,154/861,154/861/868,157/878,23/906,256/864,472/907,480/860,500/873,519/874</t>
  </si>
  <si>
    <t>2,3,4,5,6,8,9,10,11,13,14,16,17,18,19,20,21,22,24,25,26,27,28,29,30,31,33,34,35,41,60,61,86,87,88,89,114,126,127,129,130,131,133,134,135,136,137,138,139,140,142,143,145,146,147,148,150,151,152,153,154,157,158,159,160,161,162,163,164,165,166,167,168,169,171,172,173,174,175,179,180,183,184,185,186,187,189,199,207,252,261,536,651,653,654,655,656,657,658,659,660,661,662,663,664,665,666,667,668,669,670,671,672,673,675,676,677,678,722,723,742,763,764,835,12/859,17/900,173/855,186/909,199/901,2/865,2/871,5/896,5/898,6/897,6/899,87/869,88/904</t>
  </si>
  <si>
    <t>Name of the Village : NARASINGHPUR</t>
  </si>
  <si>
    <t>PS No- 99</t>
  </si>
  <si>
    <t>2,3,5,6,7,8,9,10,11,12,15,16,17,18,19,20,21,22,23,24,25,26,27,28,29,30,31,32,33,34,35,36,37,38,39,40,41,42,43,44,45,46,47,48,49,50,51,52,53,54,56,57,58,59,60,61,62,63,64,66,67,69,70,71,72,73,74,75,76,77,78,79,80,81,82,83,84,85,86,87,88,89,90,91,92,93,94,95,96,97,98,99,100,101,102,103,104,105,106,107,108,109,110,111,112,113,114,115,116,117,118,119,120,121,122,123,125,126,127,128,129,130,131,132,133,134,136,137,138,139,140,141,142,143,144,145,146,147,148,149,150,151,152,153,154,155,156,157,158,159,160,161,162,163,164,165,166,167,168,169,170,171,172,173,174,175,176,177,178,179,180,181,182,183,184,185,186,187,188,189,191,192,193,194,196,197,198,199,203,205,206,207,208,209,210,211,212,213,214,215,216,217,218,219,220,221,222,223,224,225,226,227,228,229,230,231,232,233,234,235,236,237,238,239,240,241,242,243,244,245,246,247,248,249,250,251,252,253,254,255,256,257,258,259,260,262,263,264,265,266,267,268,269,270,271,272,273,274,275,276,277,278,279,280,281,282,283,284,285,286,287,288,289,290,291,292,293,294,295,296,298,299,300,301,302,303,305,306,307,308,309,312,315,316,317,318,319,320,321,322,323,324,325,326,327,328,329,330,331,332,333,335,336,337,338,339,340,341,343,346,347,349,350,351,352,353,354,355,356,357,359,361,362,364,365,366,367,368,369,370,371,373,377,380,382,384,391,392,395,397,398,399,400,401,402,403,404,405,406,407,408,409,410,411,412,413,414,415,416,418,419,420,421,422,423,424,428,429,430,431,432,434,435,436,437,438,439,440,441,442,443,444,445,446,447,448,449,450,451,454,470,471,472,474,475,476,477,478,479,480,482,483,484,486,487,488,490,492,493,495,496,497,498,499,500,501,502,503,504,505,505,506,507,507,508,508,509,510,511,512,512,513,514,515,515,516,517,517,518,519,520,521,521,522,523,524,524,525,525,526,527,527,529,530,531,531,532,532,533,533,534,534,535,536,539,540,541,542,543,544,545,546,547,548,550,551,552,553,554,555,556,557,557,558,559,559,560,561,562,563,565,566,567,568,569,570,571,573,574,576,577,578,579,580,581,582,583,584,585,586,588,589,590,591,592,593,593,594,595,595,597,598,600,601,602,603,607,608,609,763,835,836,851,852,853,855,856,857,858,859,860,861,862,863,864,865,879,880,881,886,887,888,891,892,893,894,895,896,897,898,899,900,901,902,903,904,905,906,907,908,909,910,911,912,913,914,917,918,931,935,936,16/945,177/939,20/961,21/953,21/964,25/954,25/963,255/993,319/964,346/965,382/994,382/994/1016,392/302,40/992,408/940,408/941,435/1017,437/1018,443/1019,450/995,450/995/1006,450/995/1006/1020,450/995/1012,451/996/1007,451/996/1009,451/996/1013,480/944,482/967,482/974,550/962,550/989,56/942,561/975,561/998,598/990,853/970,853/971,900/976,99/987</t>
  </si>
  <si>
    <t>457,458,459,460,461,462,463,464,466,491,605,614,616,618,621,623,624,625,627,628,630,632,634,635,636,637,640,641,642,664,665,666,668,669,670,671,672,673,674,679,680,681,682,683,684,685,686,687,688,689,690,692,693,694,695,696,704,705,706,707,708,709,710,711,712,713,714,715,716,718,,,719,720,721,723,724,725,726,727,728,729,730,731,732,733,734,735,736,737,738,,739,740,741,742,744,745,746,748,749,750,751,753,754,755,756,758,759,760,,761,762,764,765,768,769,770,771,772,773,774,775,776,777,778,779,780,781,783,784,785,786,787,788,789,790,791,792,793,799,800,801,804,805,806,807,809,810,812,813,816,817,820,821,822,826,827,828,829,830,832,834,837,838,839,840,841,842,843,844,849,850,867,868,869,461/999,462/1000,465/1003,465/1004,466/1002,487/965,605/955,605/959,623/991,626/983,626/984,630/948,630/974/980,630/974/981,630/974/982,630/978,630/979,630/985,680/969,704/988,704/990,719/1021,,755/973,769/947,769/951,769/966,769/972,773/946,774/943,804/950,840/949</t>
  </si>
  <si>
    <t>124,200,202,304,311,385,387,387,389,390,393,394,396,426,452,453,455,456,469,538,587,599,604,606,610,611,613,615,617,617,619,620,622,629,631,633,643,644,645,646,647,648,649,650,651,652,653,655,656,657,658,659,660,663,691,697,698,701,702,757,766,795,808,811,814,815,818,819,823,825,831,833,845,846,848,866,872,873,874,875,876,877,878,878,882,883,884,919,923,924,925,926,927,928,929,930,932,933,934,452/1008,452/1010,452/1014,455/997,456/998,456/998/1005,606/956,619/957,619/958,619/960,656/952,661/986,661/989,661/991</t>
  </si>
  <si>
    <t>178,179,180,181,182,183,184,185,186,187,188,189,190,191,193,194,195,196,197,198,199,200,201,202,203,204,205,206,207,208,209,210,429,430,431,432,433,434,435,436,437,439,440,441,442,443,445,446,447,448,449,450,451,452,454,455,456,457,459,461</t>
  </si>
  <si>
    <t>166,167,168,170,171,172,173,174,175,211,212,213,214,215,216,217,218,219,220,222,224,225,226,227,228,229,230,231,232,233,234,235,236,237,238,239,240,241,242,243,244,245,246,247,249,416,417,418,419,420,422,423,424,426,427,433,436,444,462,463,464,465,466,467,468,469,471,472,476,477,478,479,480,481,482,483,485,487,488,494,497,498,501,504,505,506,507,508,509,511</t>
  </si>
  <si>
    <t>4,5,6,7,8,10,11,12,13,15,16,17,18,19,20,22,23,24,25,26,27,28,29,30,31,32,34,35,36,37,39,40,41,42,43,44,45,46,48,49,50,51,52,53,54,55,63,65,97,98,250,252,253,254,255,256,257,258,259,260,261,262,263,264,265,267,268,269,270,271,272,273,274,276,277,278,280,282,283,284,285,286,287,288,289,290,291,292,293,295,296,297,298,299,300,302,303,306,307,308,309,310,311,312,313,314,315,316,317,318,319,320,321,322,323,324,325,326,327,328,329,330,331,332,333,334,335,336,337,338,339,341,342,343,344,345,346,347,348,349,350,351,352,353,356,357,358,359,361,362,364,365,366,367,368,369,370,371,372,373,374,375,376,377,378,379,380,381,382,383,384,385,387,388,389,390,391,392,393,394,395,396,397,398,399,400,401,402,403,404,405,406,407,408,409,410,411,412,413,414,415,421,484,486,489,490,491,492,493,495,496,499,500,,502,503,536,537,542,543,,545,,546,,547,549,550,551,553,,554,,555,556,557,558,562,563,564,565,566,567,568,569,576,577,677,681,683,841,860,861,904,906,907,,908,909,910,911,912,913,914,915,916,,917,918,,919,920,921,922,926,927,928,929,930,932,11/1125,13/1077,166/1016,166/1017,222/1001,222/1050,244/1013,244/1014,244/1015,244/1020,281/1008,300/990,332/986,360/1110,364/1010,364/989,366/974,426/1078,454/995,467/1136,467/1157,469/1137,469/1158,471/1138,471/1159,48/208,511/1002,511/1106,511/1107,52/1108,544/1000,555/1141,555/1162,556/1142,556/1163,562/1126,63/1068,8/1124,860/1075,860/979,860/979/1101,860/979/1102,920/1097,921/1098,921/1114,932/1055,932/1056,932/1057,932/1058,932/1061,932/1062,932/1064,932/1065,932/1066,932/1079,932/1081,932/1082,932/1082/1116</t>
  </si>
  <si>
    <t>66,68,70,71,72,73,74,75,76,77,78,79,80,81,83,84,85,86,87,88,90,91,92,93,101,102,103,104,105,107,108,109,110,111,112,113,114,115,116,118,121,122,124,125,126,127,128,129,130,131,132,133,134,135,136,137,138,139,140,141,142,143,144,145,146,147,148,149,150,151,156,248,281,522,523,524,525,526,528,529,530,532,534,540,548,552,572,573,574,575,578,579,580,582,583,584,585,587,588,589,591,592,593,594,596,597,603,610,621,622,623,624,625,626,627,629,637,656,657,658,659,660,661,663,666,667,668,669,670,671,672,673,727,728,735,736,738,740,764,766,767,768,778,779,780,781,788,789,791,793,818,823,824,825,826,827,833,834,835,836,837,838,840,844,845,846,847,848,849,850,852,853,854,855,856,857,864,865,876,877,879,918,121/1021,121/1051,121/1104,121/1112,121/1154,121/1156,122/1022,122/1155,13/1052,13/1086,137/981,299/1087,511/1009,514/985,517/984,52/1109,544/1006,581/1087,581/1092,581/1096,589/1100,590/1088,590/1093,590/1097,598/1089,598/1094,598/1098,604/982,604/983,613/1005,616/994,67/1047,67/1048,67/1049,67/977,70/1069,723/970,727/972,736/1147,736/1168,750/980/988,824/969,837/1076,838/991,86/1070,860/979/1103,866/1121,866/1122,886/1119,886/1120,886/1123,886/1135/1147,932/1054,932/1059,932/1060,932/1063,932/1080,948/1007/1096,948/1084</t>
  </si>
  <si>
    <t>1,3,21,33,47,56,58,60,61,62,64,69,95,96,99,120,152,153,154,155,157,158,159,160,161,162,163,164,176,177,223,305,340,354,425,458,473,475,512,513,514,516,517,518,519,520,531,533,535,538,539,541,559,561,570,571,595,599,600,601,602,604,605,606,607,609,613,614,615,616,618,619,620,628,630,631,632,633,634,635,636,638,639,640,641,642,643,644,645,646,647,648,649,650,651,652,653,654,655,662,665,674,678,679,680,682,684,685,692,693,694,695,696,698,714,715,717,718,719,722,723,724,725,726,730,732,733,734,737,741,742,743,745,747,748,749,750,751,752,774,775,776,782,785,787,790,792,794,795,796,797,798,800,808,809,811,812,814,815,816,817,819,828,830,839,842,843,859,862,863,866,867,868,870,871,872,873,875,878,880,881,882,883,884,886,886,887,888,892,903,905,923,925,931,933,934,935,936,938,939,941,941,942,943,944,945,946,948,949,950,951,952,953,954,955,956,957,958,959,960,961,962,963,964,965,966,967,47/1149,47/1151,47/207,517/1012,519/1003,519/999,520/1139,520/1160,59/1150,59/1152,59/209,60/210,601/978,606/996,607/997,611/1090,611/1090/1101,611/1095,611/1095/1105,612/1091,612/1099,616/1183,616/1184,62/1067,628/1143,628/1164,685/1144,685/1165,723/968,723/971,726/1145,726/1166,733/1146,733/1167,741/1148,741/1169,750/980,862/1117,862/1127,862/1130,862/1133,866/1128,866/1131,866/1134,886/1118,886/1129,886/1129/1153,886/1132,886/1135,931/1023,931/1024,931/1025,931/1026,931/1027,931/1028,931/1029,931/1030,931/1031,931/1032,931/1033,931/1034,931/1035,931/1036,931/1037,931/1038,931/1039,931/1040,931/1041,931/1042,931/1043,931/1044,931/1045,931/1046,931/1113,931/1113/1115,942/1004,944/976,945/975,948/1007,948/1083,948/1085,948/973,948/992,948/993,956/987</t>
  </si>
  <si>
    <t>PS No- 103</t>
  </si>
  <si>
    <t>Name of the Village : BENGITANGI</t>
  </si>
  <si>
    <t>Name of the Village : MANAGOBINDPUR</t>
  </si>
  <si>
    <t>PS No- 104</t>
  </si>
  <si>
    <t>2,4,7,10,11,12</t>
  </si>
  <si>
    <t>13,14,15,16,17,18,19,20,21,22,23,24,50,51</t>
  </si>
  <si>
    <t>25,26,27,28,29,30,31,32,35,36,37,38,39,40,41,42,43,44,45,46,46,47,48,49,56,57,58,59,60,61,62,63,64,65,68,69,70,71,72,73,74,75,76,77,78,79,80,81,82,83,84,85,86,87,88,89,90,91,91,93,94,95,96,97,98,99,100,101,105,106,107,108,110,111,112,113,114,115,116,117,118,119,120,121,122,123,124,125,126,127,128,129,131,132,133,134,135,136,137,138,139,140,142,143,144,145,146,147,148,149,150,152,153,154,155,156,157,158,159,162,163,164,165,166,167,168,169,170,171,172,173,174,175,176,177,178,179,194,195,196,197,198,199,200,201,202,203,204,205,206,207,208,209,210,211,212,213,214,216,217,218,219,222,223,224,225,226,227,228,229,230,231,232,233,234,243,244,388,389,562,565,641,642,643,644,645,646,647,648,649,650,651,652,653,654,656,657,658,659,660,661,662,663,664,665,667,668,669,670,671,672,676,677,678,679,680,681,682,683,684,685,686,687,688,689,690,691,692,693,694,695,696,696,697,698,699,700,701,702,703,705,706,707,708,709,710,711,712,713,714,715,716,717,718,719,720,721,722,723,724,725,726,727,728,729,730,731,732,733,734,735,736,737,737,738,738,739,739,740,741,743,744,745,746,747,748,748,749,750,751,752,754,755,756,757,758,759,760,761,762,763,764,767,768,769,770,773,778,789,802,806,807,808,809,811,812,814,815,817,833,837,19/909,19/923,212/882,228/948,244/949,29/910,29/924,676/881,812/871,812/875,814/872,814/876,828/868,828/869,833/856,85/922</t>
  </si>
  <si>
    <t>130,160,161,215,235,236,237,238,239,240,241,242,246,247,248,249,253,254,255,256,258,259,260,261,262,263,264,266,267,268,269,270,272,273,280,282,283,284,285,289,291,292,294,295,296,297,301,302,303,304,305,306,307,309,310,311,314,315,316,317,318,319,320,321,322,323,323,324,325,326,327,329,330,331,332,333,334,335,336,338,340,341,342,343,353,354,355,356,357,358,359,360,361,362,363,364,366,367,368,369,370,371,372,373,374,375,376,377,379,380,381,382,383,384,385,386,387,413,414,417,418,421,422,423,424,425,426,427,428,429,430,432,433,434,435,436,437,443,444,445,446,447,448,449,450,451,452,453,458,459,460,461,462,463,464,465,466,467,468,469,472,473,474,475,476,479,480,481,482,484,485,486,487,488,531,532,535,557,563,753,819,827,828,829,830,832,175/851,250/859,255/853,260/854,272/883,273/884,308/862,308/865,319/840,326/861,327/862,355/886,360/898,379/850,379/850/907,380/906,455/903,455/904/921,500/858,532/861,532/899,557/879,827/848,827/870</t>
  </si>
  <si>
    <t>Name of the Village : GODISAHI</t>
  </si>
  <si>
    <t>368,369,370,371,375,380,381,382,416,417,418,419,420,422,423,424,425,426,427,428,429,430,431,433,434,435,436,437,438,439,441,442,443,444,445,458,473,474,475,476,477,478,479,480,481,482,489,491,492,493,499,500,520,522,529,869,871,872,874,878</t>
  </si>
  <si>
    <t>308,309,310,311,312,313,314,315,316,317,318,319,320,321,358,359,360,361,363,364,365,366,372,373,383,384,385,386,387,388,391,392,393,395,396,397,398,399,400,401,402,403,404,405,406,407,408,409,410,411,412,413,415,461,462,470,471,472,494,495,497,498,516,826,827,846,847,848,849,850,851,852,853,860,861,862,863,864,865,873,,880,881,882,883,884,885,886,887,888,889,891</t>
  </si>
  <si>
    <t>70,76,78,82,86,144,146,155,156,168,193,202,207,210,211,213,219,221,223,259,260,261,264,265,266,268,270,273,274,275,278,279,280,281,282,283,286,287,289,293,295,302,303,311,312,313,315,317,322,323,348,358,370,372,375,377,380,381,382,385,390,397,401,406,407,416,419,420,427,433,437,439,441,444,445,452,453,457,464,465,472,477,479,481,489,495,511,516,522,529,557,558,559,560,561,562,563,564,565,566,568,570,595,596,597,598,600,602,603,754,756,757,758,764,768,770,791,824,825,827,828,829,830,834,835,837,842,848,850,851,852,853,856,857,858,862,866,872,874,884,887,889,894,895,897,898,899,901,904,910,315/960,516/971,754/938,754/944,754/946,754/946/956,756/951,757/950,757/950/955,764/947,764/954,891/926</t>
  </si>
  <si>
    <t>2,3,4,5,6,7,8,9,10,11,12,13,14,15,16,17,18,19,20,21,22,23,24,25,26,27,28,29,31,32,33,34,35,36,37,38,39,40,41,42,43,44,45,46,47,48,49,50,51,52,53,54,55,56,57,58,59,60,61,65,66,67,69,71,72,73,74,75,79,80,81,83,84,85,87,88,89,90,91,92,94,95,96,97,98,99,100,101,102,103,104,105,106,107,108,109,110,111,112,113,114,115,116,117,118,119,120,121,122,123,124,124,126,127,128,129,130,131,132,133,134,135,136,137,138,139,140,141,142,143,145,147,148,149,150,151,152,153,154,157,158,159,160,161,162,163,164,165,166,167,169,170,171,172,173,174,175,176,177,178,179,180,181,182,183,185,186,187,188,189,190,191,192,194,195,196,197,198,199,201,203,204,205,206,212,215,216,217,218,220,222,224,225,226,227,228,229,230,231,232,234,235,236,237,238,239,240,241,242,243,244,245,246,247,248,249,250,251,253,254,256,257,258,263,267,269,271,272,277,284,288,290,291,292,294,297,298,299,301,304,305,306,307,308,309,310,314,316,318,319,320,321,324,325,326,327,328,329,331,332,333,334,335,336,338,339,340,341,342,343,344,345,346,349,350,351,352,353,354,355,357,359,360,361,363,364,365,366,367,368,369,371,373,374,383,384,386,387,388,389,391,392,393,395,396,398,399,400,402,403,404,405,408,409,410,411,412,413,414,415,417,418,422,423,424,425,426,428,429,430,431,434,435,436,438,442,443,458,461,462,468,469,470,471,473,474,475,476,478,480,482,491,492,493,494,497,498,499,500,826,831,832,833,836,846,847,849,859,860,861,863,864,865,868,869,871,873,878,880,881,882,883,885,886,888,891,892,896,902,906,908,909,911,912,913,141/967,231/972,277/25,301/969,338/927,338/928,871/968</t>
  </si>
  <si>
    <t>545,547,548,549,550,551,552,588,589,590,591,592,593,607,608,611,612,614,617,621,624,625,632,633,634,635,636,637,638,639,640,641,642,643,644,647,648,649,650,651,652,653,654,655,656,657,658,659,660,661,662,663,664,665,666,667,668,669,670,671,672,673,674,675,676,677,681,682,683,684,685,686,687,688,690,691,692,693,694,695,696,697,700,701,703,704,705,706,707,708,709,710,711,712,713,714,715,716,717,718,719,720,724,729,731,732,733,734,735,736,737,738,739,743,744,745,749,750,759,760,761,762,765,772,784,801,804,867,875,876,543/948,543/953,615/942,615/943,615/945,651/929,651/929/952,651/930,651/931,651/932,651/933,651/934,651/935,651/936,651/937,653/961,653/965,655/943,666/964,736/966,749/944,754/938/957,754/939,754/941,820/958</t>
  </si>
  <si>
    <t>330,337,356,362,347,449,451,454 to 456,485,488,490,503,508 to 570,573 to 575, 535,538,548 to,572,582,599,601,604 to 606, 610, 623,627,628,679,680,689,721 to 723,763,766,773 to 777,780,782,784 to 787, 789,790,794,795,797,799,800,806 to 811,820 to 823,829,838 to 840,843 to 845,854,855,870,877,890,900,905,907,914,784/824,784/825</t>
  </si>
  <si>
    <t>PS No- 64</t>
  </si>
  <si>
    <t>Name of the Village : GODI</t>
  </si>
  <si>
    <t>124,127,155,156,157,158,183,184,187,202,218,233,235,237,239,249,251,253,254,255,257,258,276,279,289,290,294,304,308,310,324,329,330,331,339,340,342,344,346,355,356,357,360,361,372,373,380,390,392,399,400,405,406,407,410,411,412,413,414,416,417,418,419,420,423,426,434,439,442,443,444,445,446,447,448,450,463,465,466,468,469,470,473,480,483,485,491,492,493,496,505,506,509,510,511,518,519,522,523,530,541,544,547,551,552,554,555,557,560,561,566,568,571,572,573,574,575,581,582,584,585,586,588,592,595,596,597,599,602,603,604,607,611,613,616,618,619,620,628,629,630,632,633,635,640,641,642,652,658,661,667,668,669,671,672,685,686,687,689,690,691,695,696,697,698,699,701,702,703,704,705,706,709,712,713,714,715,717,718,720,721,722,723,725,727,729,730,731,732,733,734,735,736,737,738,739,740,741,744,745,746,747,748,751,752,753,754,755,757,758,759,760,761,762,763,765,773,775,780,782,784,785,787,788,790,791,793,794,796,797,798,800,801,802,804,807,808,809,812,813,814,815,816,817,818,819,821,823,826,827,829,837,842,851,856,867,874,905,906,907,917,918,920,921,922,982,1000,1057,1059,1071,1079,1084,1145,1148,1149,1151,1153,1154,1155,1162,1163,1174,1176,1178,1179,1181,1191,1191,1195,1224,1225,1231,1235,1239,1245,1258,1260,1286,1071/1314,451/1291</t>
  </si>
  <si>
    <t>4,5,6,7,8,9,10,11,12,13,14,15,16,17,19,20,21,22,23,24,25,26,27,28,29,30,31,33,35,36,37,38,39,40,43,44,46,47,48,49,50,51,52,53,54,55,56,58,59,60,61,62,63,64,65,66,67,68,69,70,71,72,73,74,75,76,78,79,81,82,83,84,85,86,87,88,89,90,91,92,93,94,95,96,97,98,99,100,101,102,103,104,107,108,109,110,111,119,120,121,125,126,128,129,131,132,133,134,135,136,137,138,139,140,141,142,143,144,145,146,147,148,149,150,151,152,153,154,159,160,161,162,163,164,165,166,167,168,169,170,171,172,173,174,175,176,177,178,179,180,181,182,185,186,188,189,190,191,192,194,196,197,198,199,200,203,204,205,206,207,208,209,210,211,212,213,214,215,216,217,220,221,222,223,224,225,226,227,228,229,230,231,232,234,236,238,240,241,242,243,244,245,246,247,248,250,252,256,259,260,261,263,264,265,266,267,268,271,272,273,278,280,282,284,287,288,291,292,293,297,298,299,300,301,302,303,305,306,307,309,311,312,313,314,315,316,317,318,319,320,321,323,325,326,327,328,332,333,334,335,337,338,341,343,345,347,348,349,350,351,352,353,354,358,359,362,363,364,365,366,367,376,377,381,382,383,384,387,388,389,393,394,395,396,397,398,401,402,415,421,422,425,427,428,429,430,431,432,433,435,436,437,440,441,449,452,453,454,455,458,459,460,461,464,467,471,472,474,475,476,477,478,479,482,484,486,487,488,489,490,494,498,499,500,502,503,504,507,508,512,513,515,516,521,524,526,527,529,531,534,537,538,540,542,543,545,548,549,550,553,556,558,559,562,563,564,565,567,569,570,576,577,578,579,580,583,587,589,590,591,593,594,598,600,601,605,609,610,612,614,615,617,621,622,623,624,625,626,627,631,634,636,637,638,644,645,646,647,648,651,653,654,655,656,657,659,660,662,663,664,665,666,673,675,676,677,678,679,681,682,683,684,688,693,694,764,768,770,772,774,777,778,783,792,795,799,803,805,806,820,822,824,825,828,830,831,833,834,835,836,839,840,841,843,844,845,846,847,848,849,850,852,853,854,857,858,859,860,861,862,865,866,868,871,872,873,875,877,878,879,880,881,882,883,884,885,886,887,888,889,890,892,894,898,899,900,901,902,903,908,909,914,1055,1056,1058,1060,1061,1062,1063,1064,1065,1066,1068,1069,1070,1072,1073,1074,1075,1077,1081,1083,1131,1132,1133,1147,1150,1156,1157,1158,1160,1161,1164,1165,1166,1167,1168,1169,1171,1173,1175,1177,1180,1182,1183,1184,1185,1186,1221,1222,1227,1228,1229,1230,1232,1233,1234,1236,1237,1238,1240,1241,1242,1243,1244,1246,1248,1252,1254,1255,1256,1257,1261,1262,1263,1264,1265,1266,1267,1268,1269,1270,1271,1272,1273,1274,1275,1276,1280,1281,1284,1285,1288,1289,1290,1290,1289/1321,144/1326,205/1329,232/1327,30/1295,453/1325,516/1324,824/1328,840/1330</t>
  </si>
  <si>
    <t>285,769,876,913,924,929,930,931,932,933,934,935,937,938,939,940,941,942,943,944,945,946,947,949,950,951,952,953,954,955,959,961,963,964,965,967,969,970,971,972,973,974,975,976,977,978,984,985,986,987,988,989,990,991,992,993,994,995,996,997,998,1001,1002,1003,1004,1005,1006,1007,1009,1010,1012,1012,1013,1014,1015,1017,1019,1020,1021,1022,1023,1024,1025,1026,1028,1029,1030,1031,1033,1034,1036,1037,1038,1039,1040,1042,1043,1044,1045,1046,1047,1048,1049,1050,1051,1052,1085,1095,1100,1102,1103,1105,1118,1119,1120,1122,1140,1142,1143,1144,1013/1293,1014/1292,1085/1323,1095/1322,1100/1304,1121/1307,1141/1303,1141/1306,1142/1320,1189//1315,979/1296,991/1297,992/1298,994/1299</t>
  </si>
  <si>
    <t>3,105,113,116,122,123,275,286,371,375,379,399,400,438,451,456,462, 477,981,497, 501,514,517,528,532,536,544,546,547,608,639,640 TO 643, 667,668,670,674,681,692, 700, 708,711,716,724,726,728,766,767,771,776,779,781, 786,832,838,869,891,893,915,919,936,979 TO 982,999,1000,1016,1018,1027, 1067,1076,1080,1082,1085,1086,1089,1090, 1091,1092, 1093, 1094 TO 1101, 1108, 1110,1111,1112 TO 1125,1127 TO 1130,1134,1136,1141,1146,1170, 1172,1187 TO 1189,1193,1204 TO 1209,1217,1226,</t>
  </si>
  <si>
    <t>PS No- 65</t>
  </si>
  <si>
    <t>PS No- 146</t>
  </si>
  <si>
    <t>Name of the Village : BALIPATNA</t>
  </si>
  <si>
    <t>478,495,582,592,784,768,800,820,839,885,1115,1128,1149,961,964,967,970,971,976,977,979,980,981,982,985,987,988,1005,1016,1018,1019,1021,1038,1044,1045,1046,1054,1056,1070,1071,1072,1073,1075,1086,1087,1088,1090,1093,1110,1148,1160,1170,1268,1269,1270,1271,1018/1286,964/1296,964/1297,964/1298,969/1299,969/1300</t>
  </si>
  <si>
    <t>538,539,540,544,545,546,555,554,941,944,928,929,930,931,932,933,948,949,952,953,954,955,993,994,995,996,997,998,999,1000,1001,1002,1003,1004,1010,1011,1012,1039,1040,1041,1042,1043,1074,1076,1089,1091,1092,1095.,5,6,7,8,9,10,11,12,13,14,1,5,16,17,18,19,20,21,22,23,24,25,26,27,28,29,30,31,32,36,to53,55,56,54,60,61,59/64,1019,898/1345,539</t>
  </si>
  <si>
    <t>1,2,3,4,5,6,7,8,9,10,11,12,13,14,15,16,17,18,19,20,21,22,23,24,25,26,27,28,29,30,31,32,33,34,35,36,37,38,39,40,41,42,43,44,45,46,47,48,4,950,51,52,53,54,56,55,57,58,59,60,61,62,63,64,65,66,67,68,69,70,71,72,73,74,75,76,77,78,79,80,81,82,83,84,85,86,87,88,89,90,91,92,93,94,95,96,97,98,99,100,101,10,2,103,104,105,106,107,108,109,110,111,112,113,14,115,116,17,118,119,120,121,123124,125,126,12,712,8129,130,131,132,133,1334,135,13,6137,138,140,141,142,143,144,145,146,147,148,149,150,15,1152,153,154,155,156,157,158,159,1060,161,162,163,164,,165,167,168,169,170,171,172,173,174,175,176,177,178,179,180,,181,182,183,184,185,186,187,188,189,190,191,192,193,194,195,196,197,198,199,200,201,202,203,204,205,206,207,208,209,210,211,212,213,214,215,216,217,218,219,220,221,222,223,224,225,226,227,228,229,230,231,232,233,234,235,236,237,238,239,240,241,242,243,244,245,246,247,248,250,251,252,253,254,257,258,258,259,260,261,262,263,264,265,266,267,268,269,270,271,272,277,278,279,280,281,281,282,283,284,285,286,287,288,289,290,291,292,293,294,295,296,297,298,300,301,302,302,303,304,305,306,307,308,309,310,311,,312,313,314,315,316,317,318,319,320,321,322,323,324,325,326,327,328,329,330,331,332,333,334,335,336,337,338,339,340,341,342,343,344.345.346.347.348.349.350.351.352.353.354.355.356.357.358.359.360.361.362.363.364.365.366.367.368.369.370.371.372.373.374.375.376.378.379.380.381.382.383.384.385.386.387.388.389.390,391,392,393,394,395,396,397,398,399,400,401,402,403,404,405,406,407,408,409,410,.411,412,413,414,415,416,417,418,419,420,421,422,423,424,425,426,427,428,429,430,431,432,433,434,435,436,437,438,439,440,441,442,443,444,445,446,447,448,449,450,451,452,453,4454,455,456,457,458,459,460,461,462,463,464465,466,467,468,469,470,472,473,478,479,480,481,482,483,4484,485,486,487,488,489,490,491,492,493,494,495,496,497,498,499,500,501,502,503,504,505,506,507,508,509,510,511,512,513,514,515,516,517,518,519,520,521,522,523,5557,558,569,562,563,568,570,572,574,575.576,577,579,580,581,584,585,586,587,588,589,590,591,583,584,595,586,598,600,601,602,603,604,605,606,607,608,609,610,611,612,613,614,615,616,617,618,619,610,611,612,613,614,615,617,618,619,620623,624,625,626,627,628,629,630,631,632,633,634,635,636,637,638,639,640,641,642,643,644,645,647,648,649,650,651,652,653,654,655,656657,658,659,660,661,662,663,664,665,666,667,668,669,670,671,672,674,675,678,679,680,681,682,684,685,686,687,688,689,690,691,692,693,694,695,696,697,698,699,700,701,702,703,704,705,706,707,708,709,710,711,712,714,715,,716,717,718,719,720,721,722,723,724,725,726,727,728,729,730,731,732,733,734,735,736,737,738,739,740,741,742,743,744,745,746,747,748,749,750,751,752,753,754,755,756,757,758,759,760,761,762,763,764,765,766,767,768,770,772,773,774,775,776,777,778,779,780,781,782,783,784,785,786,787,789,790,790,791,792,793,794,795,796,797,798,799,801,802,804,805,806,807,808,809,810,811,812,813,814,815,816,817,819,820,821,822,823,824,825,826,827,829,830,831,832,8333,834,835,836,837,838,839,840,841,842,843,844,845,846,847,848,849,850,851,852,853,854,855,857,858,859,860,861,862,863,864,865,867,868,869,870,871,872,873,874,875,876,877,878,879,880,881,882,883,884,885,886,887,888,889,8890,891,892,893,894,895,896,897,898,899,900,901,902,903,904,905,906,907,908,910,911,912,913,914,915,916,917,918,919,920,921,922,923,924,925,926,927,929,930,931,932,933,934,935,936,937,938,940,941,942,943,944,945,946,947,950,951,956,957,958,959,960,983,1063,1064,1065,1066,1068,1077,1078,1079,1080,1081,1082,1083,1084,1085,1096,4097,1099,1101,1102,1104,105,107,1108,1109,1110,1111,11112,1113,1114,1115,1116,1117,1118,1119,1120,1121,1122,1123,1124,1125,1126,1127,1129,1130,1131,1132,1134,1135,1136,1137,1138,1139,1140,1141,1142,1143,1144,1145,1146,1147,1150,1151,1152,1153,1154,1156,1160,1161,1162,1163,1164,1167,1174,1175,1176,1177,1178,1179,1180,1181,1182,1183,1184,1185,1186,1187,1188,1189,1190,1191,1192,1193,1194,1195,1196,1197,1198,1199,1200,1201,1202,1203,1204,1206,1207,1208,1209,1210,1211,1212,1213,1214,1215,1216,1217,1218,1219,1220,1121,1122,1124,1225,1226,1227,1228,1229,1230,1231,1232,1233,1234,1235,1236,1237,1238,1239,1240,1241,1242,1243,1245,1252,1273,1275,913/1273,537/1284,609/1285,630/1287,1244/1288,1144/1289,1241/1290,133/1291,133/1293,506/1293,59/1294,376/1301,795/1302,109/1303,473/130483/1305,83/1306,628/1307,882/1308,102/1309,845/1310,847/1311,688/1312,399/1313,414/1314,671/1315,663/1316,809/1317,828/1318,213/1319,322/1320,662/1321,662/1323,662/1323,662/1324,662/1325,662/1327,997/1328,918/1329,918/1330,1147/1331,895/1332,836/1338,917/1140,332/1341,796/1342,102/1349,786/1344.514,529,534,535,536,537,541,543,547,548,550,55,553,556,561,561,563,564,565,566,569,571,573,5,1048,1049,1050,1051,1052,1053,</t>
  </si>
  <si>
    <t>Name of the Village : BHATAPADA</t>
  </si>
  <si>
    <t>PS No- 84</t>
  </si>
  <si>
    <t>28,101,103,104,106,107,116,117,120,141,216,256,367 TO 373,375 TO 378,381, 382,388 TO 400,402 TO 408,411,413,468,470,471,473 TO 477,497,540,542 TO 550,560,584,587 TO 591,594,637 TO 639,641,643,644,652,706,744,766,771, 772,773,774,856,857,869,885,941,955,897,</t>
  </si>
  <si>
    <t>Name of the Village : CHANDI</t>
  </si>
  <si>
    <t>PS No- 86</t>
  </si>
  <si>
    <t>3 TO 14,16,17,20 TO 27,29 TO 34,36,38 TO 41,43 TO 51,54 TO 59,61,63,64,66 TO 79,81 TO 83,86 TO 95,97,99,100,108 TO 115,118,119,121 TO 131,133 TO 135,137 TO 140,142,144 TO 164,166 TO 168,121 TO 178,182 TO 207,209 TO 215,217 TO 222,224,226,228 TO 230,232 TO 245,247 TO 255,257 TO 268,270 TO 277,281,282,284 TO 293,302 TO 314,316 TO 321,323 TO 329,331 TO 333,335 TO 338,340 TO 346,348 TO 349,351 TO 353,356,358,359,361,363,365, 565,567, 573,597 TO 602,604,605,613,616,618,619,620,622 TO 627,629,632 TO 636,640, 645,647 TO 651,653 TO 674,676 TO 691,693,694,696 TO 699,701 TO 704,707 TO 725 TO 743,745,747 TO 750,752 TO 762,764 TO 770,775,775 TO 781,783 TO 792,792,794 TO 810,818 TO 828,833,834,836,837,839,840 TO 850,871,874, 879,893 TO 905,907 TO 928,930,932 TO 934,936 TO 940,943,944,947,948,952 TO 954,958,959,15,18,19,35,37,42,52,53,96,269,278 TO 280,283 TO 300,302,334,339,347,354, 357,360,362,564,566,568 TO 572,574,575,576,580,603,606 TO 611, 614, 615, 617, 621,628,630,746,751,763,835,844 TO 849,853 TO 855,858 TO 865, 867, 868, 870,872,873,875,876 TO 877,880 TO 884,886,888 TO 892,945,946,951, 956,957,384,385,386,</t>
  </si>
  <si>
    <t>315,409,414,416 TO 418,421,425 TO 453,455 TO 460,463,464,468,483,484, 491 TO 534,541,551,552 TO 556,558,852,878</t>
  </si>
  <si>
    <t xml:space="preserve">9,  11,  13,  15 To 19,  21,  22,  24 To 28,  30 To 32,  34,  36,  38 To 41,  43,  49,  54,  123 To 131,      132 To 142,  144,  146,  147,  149 To 152,  155,  156,  160 To 174,  175 To 178,  180 To 185,  187, 190,  192,  194,  195,  197 To 199,  200,  201,  203 To 211,  213 To 218,  220 To 222,  224 To 227,   229 To 239,  241 To 246,  268,  270 To 281,  283,  284 To 289,  290 To 309,  311 To 318,  320,   321 To 323,  325 To 331,  332,  333,  335 To 341,  343,  344 To 347,  349 To 352,  353 To 372, 373 To 392 .,14, 29, 46 To 48, 53, 157, 158, 223,360,   </t>
  </si>
  <si>
    <t>86, 87, 90,  91,  93,  95 To 100,  102 To 107,  110 To 115 .</t>
  </si>
  <si>
    <t>Name of the Village : MASANIA</t>
  </si>
  <si>
    <t>2,50,53,54,55,56,57,58,61,62,66,67,68,70,73,74,75,76,77,78,79,80,81,82,83,84,85,86,87,88,89,90,91,92,93,94,95,96,97,98,99,100,101,102,103,106,107,108,109,110,111,112,114,115,116,117,118,119,120,121,122,123,124,125,126,127,128,129,130,131,132,133,134,135,136,138,139,140,141,142,143,144,145,146,147,148,149,150,151,152,153,154,155,156,157,158,159,160,161,162,163,164,165,166,167,168,169,170,171,172,173,174,175,179,180,181,183,184,185,187,188,199,200,201,202,203,204,205,206,207,208,209,210,211,212,213,214,215,216,217,218,219,220,221,222,223,224,225,226,227,228,230,231,232,233,234,235,236,237,238,239,240,241,242,243,244,245,246,247,248,249,250,251,252,253,254,255,256,257,258,259,260,261,262,263,264,265,266,267,268,269,270,271,272,273,274,275,276,279,280,281,282,283,284,285,286,287,288,289,290,291,292,293,294,296,297,298,299,300,301,302,303,304,306,307,308,309,310,311,312,313,314,315,316,317,319,321,322,323,324,325,326,327,328,329,330,331,332,333,334,335,336,337,338,339,340,342,343,344,345,346,347,348,349,350,351,352,353,354,355,356,357,358,359,360,361,362,363,364,365,366,367,368,369,370,371,372,373,374,375,376,377,378,379,380,381,382,383,384,385,386,388,389,390,391,392,393,394,396,397,399,400,401,402,403,404,405,406,407,408,409,410,411,412,414,415,416,417,418,419,420,421,422,423,424,425,426,427,428,429,430,431,432,433,434,435,436,437,438,439,440,441,442,443,444,447,448,449,450,451,452,453,454,455,456,457,459,460,461,462,463,464,465,466,467,468,469,470,471,472,473,474,475,476,477,478,479,480,481,482,484,485,486,487,488,489,490,491,492,493,494,495,496,497,498,499,500,501,502,503,504,505,506,507,508,509,510,511,512,513,514,515,516,517,518,519,520,521,522,523,524,530,533,534,538,539,540,541,544,545,546,547,548,552,554,557,558,559,560,561,565,566,578,580,581,582,585,587,588,592,593,594,595,596,597,598,599,600,601,603,604,605,606,607,608,609,610,611,612,613,320/616,320/9,386/10,386/617,387/5,387/615,516/11,516/12,83/5,84/6</t>
  </si>
  <si>
    <t>17 to 22, 24 to 31, 34 to 36, 341,</t>
  </si>
  <si>
    <t>9, 16, 37, to 40, 65, 71, 72, 104 to 105, 176, 177, 186, 189 to 197, 198, 27 to 278, 318, 4l3, 323 to 529, 531, 532, 535 to 537, 542, 543, 550, 555, 562, 564, 568, to 573, 575, 579</t>
  </si>
  <si>
    <t>PS No- 85</t>
  </si>
  <si>
    <t>Name of the Village : Nianmuan</t>
  </si>
  <si>
    <t>239,240,241,370,371,372,373,374,429,430,431,432,433,434,435,439,441,442,443,444,445,446,447,448,449,581,582,583,586,587,590,591,592,593,594,601,602,603,604,605,606,607,608,609,610,613,620,621</t>
  </si>
  <si>
    <t>239,240,241,242,243,244,244,245,246,253,256,257,258,259,264,267,268,269,270,271,276,279,280,281,282,283,284,285,286,287,288,289,290,291,292,293,294,295,296,297,298,299,300,301,302,303,304,306,307,308,309,310,311,312,313,314,315,316,317,318,319,320,321,322,323,324,325,326,327,328,329,330,331,332,333,334,335,336,337,338,339,340,341,342,343,344,345,346,347,348,349,350,351,352,353,354,355,356,357,358,359,360,361,362,363,364,365,366,367,368,370,371,372,373,374,429,430,431,432,433,434,435,439,440,441,442,443,444,445,446,447,448,449,450,451,452,453,454,455,456,457,458,459,460,461,462,463,464,465,466,467,468,469,470,471,472,473,474,475,476,477,478,479,480,481,482,483,484,485,486,487,488,489,490,491,492,493,494,495,496,497,498,499,500,501,502,503,504,505,506,507,508,509,510,511,512,513,514,515,516,517,518,519,523,524,525,526,527,528,529,530,545,546,547,548,549,550,551,552,553,554,555,556,556,557,558,559,560,561,562,563,564,565,566,567,568,569,570,571,572,573,574,575,576,577,578,579,580,581,582,583,584,585,586,587,588,589,590,591,592,593,594,601,602,603,604,605,606,607,608,609,610,613,616,620,621,622,623,624,625,626,627,627,628,629,630,631,632,633,634,635,636,639,640,643,644,645,646,647,648,649,650,651,652,653,654,655,656,657,661,662,663,739,765,789,791,792,794,795,796,797,798,799,800,802,803,805,806,811,239/870,239/871,241/904,366/996,515/813,515/813,515/814,556/815,588/959,636/893,636/894,639/887</t>
  </si>
  <si>
    <t>2,3,4,5,6,7,8,9,10,11,12,13,14,15,16,17,20,21,22,23,24,25,26,27,28,32,33,34,35,36,37,38,39,40,41,42,44,45,50,52,54,56,57,59,61,62,63,64,65,66,67,68,74,75,77,78,79,80,81,82,83,84,85,86,87,88,89,90,91,92,93,94,95,96,97,98,99,100,101,102,103,106,107,110,111,114,116,118,119,120,130,147,149,151,154,159,163,166,169,185,236,254,274,277,305,389,391,393,401,402,403,522,533,596,597,598,600,610,617,665,666,667,668,668,669,670,671,672,674,676,677,678,679,680,681,682,683,684,685,686,688,689,690,691,692,693,694,695,696,697,698,713,718,719,754,755,756,121/898,121/899,121/900,121/901,121/917,126/939,126/942,127/928,127/928/944,127/928/955,128/918,128/919,128/920,128/921,142/936,142/938,143/937,143/943,143/951,144/829,144/855,148/884,150/885,151/838,151/868,151/886,151/910,159/914,162/822,163/915,169/989,182/845,182/846,182/929,184/832,184/833,184/834,185/903,185/903/985,236/848,236/848/974,236/848/975,236/848/975/980,236/850,236/850/979,236/851,25/988,265/823,275/974,277/975,278/976,305/843,372/857,372/858,372/859,372/895,372/896,395/854,395/879,398/984,413/890/986,413/891,413/905,413/912,413/922,422/824,422/839,422/863,422/866,437/835,438/865,612/952,612/953,613/902,617/872,617/876,617/883,634/877,639/880,640/976,676/852,676/852/882,676/852/961,676/875,676/875/960,676/888,676/933,69/874,700/825,705/828,705/831,706/854,706/855,712/816,712/817,712/827,712/842,718/881,719/830,719/927,742/924,742/925,742/926,742/931,742/932,742/945,742/954,742/958,742/964,75/981,753/840,753/841,755/972,756/819,786/2113,790/967,87/826,93/822,93/823</t>
  </si>
  <si>
    <t xml:space="preserve">48,55,58,53,60,70,71,88,121,230,136,142 to  144,148,149,450,152,156,161,170,203, 558,530,231, 232,247, to 253255,260,to  263,265,266,272,275,277,278,376,377,397,408 to  414,419 to 421,436 to  438,522,531,595,611,614,617,637,641,642,658, 659,700,701,705,706,709,712,713,718, 719,728,742 ,743,53,754,756,766, 767,769,772, 773,819,816,817,818,819,820,51,122,125,to128,131,133,135,139,185,191,192,195, 197,199,201,204,205,208to  217,234,388, to  395,398,407,417,422,710,712,31,733, 763,36,764,775,780, to  784  </t>
  </si>
  <si>
    <t>PS No- 91</t>
  </si>
  <si>
    <t>Name of the Village : Deuli</t>
  </si>
  <si>
    <t>PS No- 177</t>
  </si>
  <si>
    <t xml:space="preserve">2,  4 To 11,  13 To 20,  23,  26,  29,  30 To 32,  33 To 58,  59,  60,  62 To 86,  87,  90,  91 To 103, 105,  106,  107,  109 To 119,  120 To 134,  138 To 148,  To 153,  156,  157,  159,  160,  163,  164, 173, 175 To 180,  181 To 208,  209,  211,  214,  216,  To 238,  239 To 250,  251 To 268,  269 To278,  280 To 290,  291 To 298,  299,  314,  315 To 365,  367 To 374,  376 To 384,  386 To 390, 394, 467,  468,  471 To 478,  480 To 487,  489 To 506,  507 To 508,  510, 515, 517, 519,  520,  523, 524, 525,  526 to 528,  529,  632,  633 To 638,  642 To 660,  755,  772,  773 To 779,  781 To 783,  786To 800,  To 808,  809 To 819,  821 To 843,  845 To 849,  854,  879,  894,  638 / 1130,  775 / 1131, 775 / 1132,  93 / 1135,  86 / 1136,         194 / 1139,  308 / 1141,  689 / 1145,  86 / 1156,  313 / 1157,      </t>
  </si>
  <si>
    <t xml:space="preserve">393,  656,  667,  669,  670,  677,  680,  684,  686,  701,  732,  733,  735,  736,  738,  739,  740,  744, 753,  807,  990,  1014,  1015,  1018,  1019,  1020,  753 / 149,  753 / 1150,        750 / 1151 .   </t>
  </si>
  <si>
    <t xml:space="preserve">596,  609,  617,  619,  620 To 622,  651,  655,  659,  666,  678,  703,  704,  719,  720,  721,725, 726, 728,  729,  742,  743,  744 To 749,  757,  758,  764,  766 To 768,  770, 771,  855,  856,  860,  861, 863,  866,  877,  878,  880,  882,  883,  884 To 888,  890 To 895,  897,  898,  899,  900 To 908,  920,   921,  926,  927,  933,  935,  937,  938,  945,  946,  979,  983,  984,  986,  988,  991 To 993,  998 To 1001,  1005,  1006,  1009,  1011,  1013,  1021,  1022,  1057,  1058,  1059,  1060, To 1062,  1064,   1065,  To 1068,  1069,  1071,  1073,  1074,  1075, 1077 To 1080, 1084, 1087, To 1092, 1094,  1096,1097,  1110,  1114,  1118,  1119,  1120,  1121,  1123,  1124,  1127,  1128,  910 / 1133,  910 / 1134, 907 / 1140,  612 / 1147,  617 / 1144,  651 / 1146,  888 / 1147,  888 / 1148 .       </t>
  </si>
  <si>
    <t xml:space="preserve">.          </t>
  </si>
  <si>
    <r>
      <t xml:space="preserve">402,  403,  405,  410, To 424,  425 To 435,  438 To 442,  444 To 456,  462,  525,  527 To 531,  </t>
    </r>
    <r>
      <rPr>
        <sz val="11"/>
        <color theme="1"/>
        <rFont val="Times New Roman"/>
        <family val="1"/>
      </rPr>
      <t xml:space="preserve"> To 541,  543 To 548,  552,  555,  557 To 560,  562 To 574,  To 579,  580,  581,  584,  588,  590, 597,  To 599,  602,  608,  616,  618,  687 To 700,  705 To 707,  708,  710,  793,  794,  751,  761  To 763,  1027 To 1035,  1036 To 1042,  1044,  1051,  1052, 546 / 1136, 441 / 1143, 763 / 1153,  753 / 1154,  763 / 1155 , 409,  457,  458 To 461,  601,  715,  750,  752 / 1024,  1026,  1043,  403 / 1138,  763 / 1152 </t>
    </r>
  </si>
  <si>
    <t>Name of the Village : Gopinathpur</t>
  </si>
  <si>
    <t>21,23,24,26 to 33,35 to 46,47 to 50,52 to 56,66 to 68,70,107,108,131 to 137,138 to 141,144,145 to 150,151 to 161,162,163,165 to 169,171 to 185 to 191,195 to 205,209 to 221,239 to 235,245247,248 to 267 to 286,288,289,290,291,293 to 303,305 to 310,313,379,380,382,388 to 392,394 to 406,410 to 419,422 to 435 to 443,445 to 452,454,455,457,458,469 to 472,473 to 498,499 to 522,523 to 540,542, 543,545, 547,548 to 559,562,568 to 581,583 to 590,630 to 696,698,699,702,703,704 to 727, 728 to 738,740 to 746,750 to 753,754 to 757,75+,760 to 775,778 to 780,783 to 807 ,808 to 833,834 to 857,858 to 870,871 to 883,884 to 910,911 to 917,919,924 to 930, 931 to 945,946 to 951,417/952,535/953,853/954,940/944, 660/57, 793/958,741/959, 746/960</t>
  </si>
  <si>
    <t>11,12,15,60,65,115 to 122,124,125 to 127,129,130,193,224,225 to 228,229 to 238,244,287,467,758,765,766</t>
  </si>
  <si>
    <t>64,71,74,75,76,77,78,80 to 88,89 to 101,102,111,112,123,143,164,170,194, 222,292,304, 305,314,315,352,293,544,560,561,591,628,629,675,684,697,700,701,739,771,782, 918,921,923,1,3</t>
  </si>
  <si>
    <t>316 to 320,323,324,327 to 333,334 to 342,350,351,356,388,359,360,361,362 to 367,375 to 377,385,386,317/956,311,312,322,325,326,339,340,344,345 to 348,349,354,353,355,369 to 374,378, 383,384</t>
  </si>
  <si>
    <t>PS No- 178</t>
  </si>
  <si>
    <t>Name of the Village : OGALAPUR</t>
  </si>
  <si>
    <t>9, 12, 13, 14, 15, 16, 18, 19, 312, 34, 35, 46, 48, 19, 50, 51 to 55, 59 to 62, 63 to 105, 116 to 132, 144 to 150, 152, 171 to 205, 206, 210, 212, 213, 215, 210, 220, 247, 27287, 29293, 433 to 436, 441, 45, 216 to 225, 248to 272, 458, 459, 461 to 473, 176 to 484, 485 to 510, 511 to 534, 535 to 546, 548 to 558, 559 to 582, 583 to606, 607 to 630, 632 to 645, 649 to 668, 670 to 673, 679 to 685, 679 to 703, 704 to 707, 714 to 726, 728 to732, 733 to 735, 37 to 744, 900, 914 to 92, 935 to 945, 947, 950, 953 to 960, 961 to 969, 983, 986 to 995, 996 to 104, 1013 to 1019, 1 1019, 1021 to 1024, 1026? 1028 to 10134, 1036 to 1040, 212/1049, 441/1049, 633/647, 441/l052, 441/1053, 441/1054, 550/1060, 550/1061, 1011 /1069, 1001 /101, 12/l080, 649/1086, 649/1097, 661/ 1099, 661/1099, 661/1093, 13/1095, 15/1096, 15/1097</t>
  </si>
  <si>
    <t>17, 20, 24 to 2, 106 to 115, 134 to 139, 143, 151, 153 to 157, 290, 444, 445, 44/8, 450, 451, 455, 807, 882 to884, 886, 888, 889, 891, 895 to 897, 899, 9S1, 9S2, 9SS, 10/1042, 10/1043, 10/1074, 10, 105, 92/1076, 92/1077, 92/1078, 92/1079, 17/1094, 29, 46, 47, 158, 159, 160 to 164, 165 to 170, 893, 90? to 907, 908, 909, 91to 921, 928 to 933, 970</t>
  </si>
  <si>
    <t>2, 3, 10, 139, 141, 296, 297, 299, 300, 301, 317, 320 to 327, 334, 337, 339, 341 to 349, 35 to 358, 361, 362 , 364, 368, 370, 38S, 40S, 407, 409, 429, 442, 446, 447, 449, 453, 663, 747, 748, 750 to 753, 755, 75 to 761 , 765 to 770, 772 to 774, 76, 777 to 786, 790, 79 1, 793, 94, 796, 799, 880 to 80, 836, 870, 871, 872, 874, 876, 877, 878, 946, 1020, 442/1055, 442/IO56, 442/lO57, 444/l0588, 111, 1059, 362/10?92, 364/1093,</t>
  </si>
  <si>
    <t>412 to 424, 425, 819, 820, 822, 825, 826, 828, 829 to 834, 835 to 845, 828/1044, 828/1045, 828, 1047, 822/1062, 832/1063, 835/10264, 835/1009, 836/1066, 836/1067, 836/1068, 837/1070, 414/1098,  414/1098/1102,410, 411, 436, 809, 810, 812, 814, 815 to818, 823, 824, 846, 410/1041, 410/1042, 410/1043</t>
  </si>
  <si>
    <t>PS No- 179</t>
  </si>
  <si>
    <t>Name of the Village : KURUM</t>
  </si>
  <si>
    <t>PS No- 163</t>
  </si>
  <si>
    <t>23,35 TO 60,61 TO 82,86,87,110,115 TO 119,121,124,126 TO 129,131 TO 148,190,213 TO 220,222 TO 225,259,262,277 TO 279,283,288,290 TO 292,298 TO 302,308 TO 313,324,331 TO 358,361 TO 372,387,389,396 TO 398,410,413 TO 432, 434,436,637 TO 460,464 TO 467,469 TO 478,977,478, 480,481,485 TO 500,502,503,623,624,628 TO 635,646,646 TO 655,666 TO 679,682,684,685,687 TO 694,732 TO 786,752,753,772,773,790,784,785,786, 796,808,818 TO 824,832 TO 835,854 TO 860, 862 TO 867,876,885,886,888,900,909,919 TO 920,928 TO 933,951,955 TO 966,970 TO 980,981, 982,983 TO 995,1000,1002 TO 1009, 1011 TO 1013,1015 TO 1025,1027 TO 1029,1072,1074 TO 1076,1078,1078,1079, 1083, 1111,1117,1118,1122,1042,1147,1149,1150,1152 TO 1158,1159 TO 1161,1178 TO 1181, 1183, 1187 TO 1189,1191 TO 1194,1197,1198,1207,1220,1222,1232,1233 TO 1240,1242, 1243, 1244, 1247,4249,1262,1265,1268,1272,1286 TO 1287,1288, 1289,1308, 1313,1335, 1340,1343 TO 1350,1353,1368,1369,1377,1385,1386,1388,1392 TO 1394,14011404,1406 TO 1413, 1417 TO 1419,1422,1424 TO 1434,1444 TO 1451,1453,1455,1492,1503 TO 1506,1508,1513,1518 TO 1520,1523, 1524,1526, 1537,1541,1542,1555,1559,1561 TO 1563,1569, 1585,1567, 1575,1580, 1588,1590,1593, 1598 TO 1603, 1607 TO 1611,1613,1614,1632 TO 1634,1755,419/1953, 308/1966, 1403/1979,356/1977,1748/1978,76/1980,775/1981, 1191/1989,1335/1992,971/1995,1633/1999, 1000/2010,,429/2018,1235/2030,834/2037,1234/2041,1427,1444,448/2042,1997/2044,1489/204 ,2 TO 23,25 TO 30,83,84,88  TO 94,96 TO 100,102,103,106 TO 109,111 TO 114, 120,122,123, 125,130,139 TO 142,149,150,183,221,226228,229,231,233 TO 142, 248,249,251 TO 154,255 TO 258,260,261,265 TO 273,275,276,280,282,289,303 TO 307,314 TO 318 TO 323 TO 408,409,474 TO 476,479,501,504 TO 508,567,568,572 TO 581,583,584,618,620 TO 622,625 TO 627,637 TO 639,641 TO 646,656, 657, 659, 660, 661,663,665,681,686,694,697 TO 699,700,702,705,706,710 TO 712,714 TO 716,717 TO 720,722 TO 731,737,738,7541 TO 760,762,763,765 TO 769,771,775 TO 779,781 TO 785,787,788,789,790,791,792,793,795,797,796,806,809 TO 817,825, 826, 827 TO 831,836,839,837, 838,840 TO 853,861,868 TO 875,877 TO 879,880 TO 884, 887,889,891 TO 899,901 TO 903,905 TO 908,911,913 TO 918,922,924,925, 927,934, 935,936,973,943,945,947,949,956,952  TO 954,967 TO 969,996 TO 998,1014,1030 TO 1036,1037 TO 1053 TO  1109,1112 TO 1116,1121,1123 TO 1127,1129 TO 1134,1162, 1168,1165 TO 1171,1174 TO 1177,1185, 1186,1196, 1199, 1200, 1201,1204 TO 1206, 1208 TO 1213,1215 TO 1219,1221,1223,1224,1225,1227 TO 1231,1248,1250 TO 1256,1257 TO 1261,1263,1264,1266,1267,1269,1270 TO 1271,1276 TO 1281,1283 TO 1285, 1290, 1297 TO 1299,1302,1306,1307,1310 TO 1312,1317,1325,1327, 1329, 1341, 1342,1351, 1352,1354,1358 TO 1366,1370 TO 1376,1378 TO 1384,1387, 1389, 1390, 1391,1395, 1396, 1400, 1402,1403,1405,1414,1415,1420,1423,1435 TO 1437,1438 TO 1443,1450,1463 TO 1471,1473 TO 1477,1480, 1481,1490,1491,1493,1494, 1497, 1500 TO 1502,1506,1507,1510 TO 1512,1516, 1522, 1525,1528 TO 1532,1538,1540, 1543 TO 1553,1560,1566,1569,1570,1571 TO 1574,1578, 1579, 1584,1558,1589,1591, 1592,1594,1595,1597,1604 TO 1606,1612,1615,1616,1617,1619,1620 TO 1631,1635 TO 1637,1641 TO 1647,1654 TO 1660,1670,1676,1680 TO 1684,1688 TO  1695,1698,152/1988,222/1940,152/1741,152/1742,152/1743,218/1944,276/1745,1507/1946,1086/1950,1073/1952,1073/1952,1527/1958,1414/1965,1086/1967,953/1975,237/1770,1281/1779,1045/1990,686/1996,1045/2012,91/2016,999/2017,243/2023,1573/2024,1507/2025,1215/2029,1570/2033, 783/2035,797/2038,827/2091,</t>
  </si>
  <si>
    <t>1438,1439/2093,1443/2046,230,359,406,435,461TO463,482,508,511,548,555,552,555,589TO592, 594TO600,607,609,615,616,617,640,658,662,664,680,696,703,704,709,721,741TO751,761,794,798, 799,803 TO 805,807,923,1010, 1026,1128,1137 TO 1141,1144,1146,1148,1164,1182,1195, 1202,1203,1245,1246,1275,1293,1295,1296,1303,1320,1321,1323,1330TO1332,1333,1334,1336TO 1338,1355TO1357,1397,1452,1457,1457TO1462,1478,1483,1484,1487TO1489,1496,1514,1515, 1521, 1558,1568,1576,1577,1583,1596,1618,1648,1649,1651TO1653,1662,1663,1665,1667TO1669, 1671TO1673,1675,1677,TO1679,1685TO1687,1700TO1702,1705,1716,1719,1725,1735,1736, 1743TO1746,1749TO1754,1758,1759,1763TO1766,1768,1771,1779,1781,1783,1784, 1791,1794,1795,1797,1799,1817,1821TO1823,1829,1831,1834TO1836,1842,1846,1849,1858,1868TO1871, 1873,1877,1882TO1884,1889TO1892,1907,1908,1916TO1921,1925,1930,1931,1933TO1935, 1938,152/1939,1882/1947,1748/1948,1748/1949,1514/1956,1514/1957,586/1961,586/1962, 1927/1969,1921/1970,1922/1971,1026/1972,1797/1973,1833/1988,1397/1993,1803/1994,1928/200, 709/2003,1253/2005,173/2006,1333/2009,1558/2011,519/2014,1092/2020,1098/2021,1092/2022,2021/2031,, 1484/2034,</t>
  </si>
  <si>
    <t>151,153,155,158,163  TO 181,184,187,193,194,195 TO 201,204 TO 211,245, 509,510,512 TO 516,518 TO 521,523 TO 538,549 TO 546,565,566,597,599 TO 606, 611 TO 614,1737,1772,1802 TO 1811,1813,1824,1825,538/1968,517/2007, 185/2008,152,154,157,159,161,182,557,562, 1812,482/1959,</t>
  </si>
  <si>
    <t>Name of the Village : PARICHHAL</t>
  </si>
  <si>
    <t>PS No- 170</t>
  </si>
  <si>
    <t>1, 2, 5 to 8, 17, 51 to 55, 58, 64 to68, 76, 79, 10, 212, 213, 216, 219, 246, 275, 284, 287, 298, 622, 623to6215, 627, 678, 634, 710, 719, 721, 744, 479, 785, 125, 1416, 3, 4, 10, 12, 13, 15, 18, 25, 28to37, 39, 42, 43, 48to50, 70, 71, 84, 92, 99, 101, 117, 118, 122, 128, 152, 154156, 157, 159, 179, 180, 189, 191to195, 197, 198, 204, 291, 292, 299, 301, 307, 309, 376, 650, 653, 656, 657, 659, 660, 674, 680, 682, 692to696, 697, 714, 717, 71, 730, 733, 34, 737, 738, 740to743, 751, 779, 780, 786, 79, 795, 798, 802, 803, 804, 805, 839to842, 844, 845, 873, 916, 1052, 1082, 1247, 1258, 378/1268, 11/1276, 240/1277, 781/1282, 828/1396, 189/1399, 156/1400,8, 14, 59to63, 75, 7, 80to83, 85to88, 93, 95to97, 285, 297, 297, 476, 479, 482, 483, 600, 606, 611to618, 620, 623, 643, 706to708, 712, 713, 745, 746, 771to74, 3776to78, 782to784, 41/1416, 83/1417, 9, 16, 19, 26, 103to106, 123, 133, 134, 137, 138, 140to142, 144to149, 153, 158, 160, 192, 186, 190, 201, 270, 2473, 275to281, 283, 286to288, 305, 306, 308, 310to312, 340, 347, 348, 371, 379, 380to385, 387to395, 401, 443, 475, 478, 480, 481, 481to488, 559to568, 587 to592, 594, 595, 599, 601to605, 608to610, 629to633, 635to642, 645to647, 651, 652, 654, 655, 661, 663, 664, 665, 676, 677, 679, 683, 684, 685, 687, 688, 689, 690, 695, 696, 698to705, 709, 10, 715, 731, 735, 39, 747to750, 752to60, 61to70787to790, 792, 794, 798, 1797, 799to801, 810to813, 817to828, 834, 836to838, 846to850, 864, 867, 868, 871, 872, 874to882, 884to892, 893to911, 913, 914, 917to934, 935to942, 946, 958, 959to965, 971to977, 980, 983, 985 to988, 989to1010, 1012to1017, 1019 to 1023, 1025 to 1051, 1053, 1054, 1061, 1062, 1064 to 1069, 1074 to 1083 to 1085, 1088, 1096 to 1108, 1110 to 1117, 1118, 1121, 1122, 1123 to 1131, 1139, 1150 to 1153, 1157 to1162, 1164,to1171, 1244, 1241, 1244, 1246, 1248, 1250, 1251, 1252, 125, 11571162, 11641171, 1240, 1241, 1244, 1246, 1248, 1250, 1153, 1254125, 1266/1393, 9/1272, 10140, 124, 45/127, 632/1278, 1164/1274, 757/1286,/846/1299, 779/1300, 779/1301, 814/1306, 937/1307, 630 1311, 637/ 1312, 20/1313, 1003/1340, 1009/1341, 1004/1342, 1004/1343, 1023/1344, 1025, 1346, 1024/1347, 1024I1348, 1024/1349, 11/1352, 1260/1353, 401/1356, 1283/1358, 1083/1359, 401/1356, 1083/1358, 1083/1359, 964/13021056/1363, 1013/1364, 1083/1366, 1167/1367, 1168/1368, 695/1395, 695/1394, 828/1395, 106/l395, 824/1402, 1021/1403, 397/1405, 664/1410, 664/1411, 927/1413</t>
  </si>
  <si>
    <t>74, 91, 296, 72to74, 98, 11l,l14, 143, 151, 155,l6l, 162, 168, 184, 185, 188, 190, 196, 133, 136, 138, 139, 250, 261 to 264, 266, 268, 269, 289, 293, 300, 302 to 304, 310, 330, 334, 335, 337 to 339, 343, 344, 349, 351, 351, 353, 354 to 357, 360, 364, 370, 372, 178, 411, 412, 414, 415, 416, 417, 420, 421, 425, 426, 427, 429, 444, 448, 450, 452, 453, 454, 471, 517 to 525, 527 to 529, 531 to 535, 542, 557, 584, 586, 597, 607, 662, 668 to 671, 686, 815, 859, 862, 963, 866, 943 to 945, 947 to 955, 956, 984, 1011, 1104/ 1294, I111, 81285, 349/1287, 517/1288, 688/1290, 531/1291, 531/1292, 531/1293, 529/1294670/1296, 670/1297, 654/1 303, 90/1314, 688/1316, 662/1317, 47/l318, 416/1319, 127/1321, 529/1324, 695/ 1327, 268/1330, 27011336, 1123/1350, 1189/1354, 401/135, 291/1340, 235/1391, 199/1397, 852/1401,188/1406,</t>
  </si>
  <si>
    <t>498 to 504, 506, 508, 5019, 511, 542, 543 to 549, 552, 211, 212, 219, 220, 222, 224 to 226, 246248, 252 to 255, 258, 323 to 325, 333, 492, 495, 496, 512 to 510, 537510, 550, 211/1323,507, 510, 541, 554, 210, 218, 221, 223, 228, 229, 2301245, 249, 251, 254, 256, 259, 415, 424, 463, 472, 489 to 491, 493, 494, 497, 538, 556, 573 to 577, 579, 581, 648, 649, 658, 491/1304, 210/1322, 649/1414</t>
  </si>
  <si>
    <t>Name of the Village: DALAK</t>
  </si>
  <si>
    <t>377,378,387,506,902,1064,1093,1065,1066,1077,1071,1076,</t>
  </si>
  <si>
    <t>866,867,870,875,980 TO 983,985 TO 992,993,996,1001,1003 TO 1005,1007,1009 TO 1012, 1017 TO 1032,1042,1046,1056 TO 1068,1069 TO 1075,1085 TO 1092,1093 TO 1101,1106 TO 1109, 1111 TO 1115,969/1277,997/1296,998/1298,999/1299,982/1300,1050/1315,1074/1327,871,874,929,930,933,934,935,937,969,994,1002,1006,1008 ,1013, 1039, 1033,1034, 1035, 1036, 1037, 1038,1045,1078,1110,1050/1313,1050/1314</t>
  </si>
  <si>
    <t>398,191,184,185,186,187,174,175,176,173/1347,208,209,210,214,204/1357,211,213,206,207,193,168/1371</t>
  </si>
  <si>
    <t xml:space="preserve">  215,218,282 TO 286,341,342,344,345,347,372 TO 376,389 TO 395, 397,477,485,487 TO 489,503 TO 505,518,584,603,626,638,675,677,678,681,682 TO 685, 722,723,725,838,839,854,878,889,894,895,897,899,900,912,919,920,921,923,926 TO 928, 931,932,938,939,940,995,1039,1040,1048 TO 1050,1077,1089,1080,1081 TO 1084,1116 TO 1120, 1121 TO 1123,1126 TO 1138,1139 TO 1149,1151,1158 TO 1160,1161, 1162,1165, 1168, 1173,  1181,1183,1184,1246,505/1272,477/1278,341/1279,341/1280,338/1289,338/1290,               797/1297,878/1308,878/1309,897/1310,373/1319,373/1320,497/1321, 488/1322</t>
  </si>
  <si>
    <t>1 TO 3,5 TO 35,36 TO 58,59 TO 73,74 TO 107,108 TOT119,121 TO 142,143 TO 173, 177 TO 183,188 TO 205, 216,223,225,227 TO 256,257 TO 281,283,287 TO 295,296 TO 329,331 TO 340,348 TO 363,365,366,367,369,379 TO 384,400 TO 403,407,408,410,412,414,415,416,418 TO 426,428 TO 433,435,436,437,441,442,444 TO 447,449,452,453,455 TO 457,460,461,464 TO 468,470,471,472,475,507 TO 510,511 TO 517,519 TO 531 TO 570,571 TO 583,585 TO 602,604 TO 625,627 TO 637,639 TO 651,653,675,686 TO 721,726 TO 744,745 TO 748,750,753 TO 755,758 TO 759,761 TO 788,789 TO 796,798,800 TO 809,810 TO 816,820 TO 829,840 TO 843,844 TO 846,848 TO 853,855,857,858,859 TO 864,882 TO 888,890 TO 895,903 TO 911,913 TO 917,941 TO 966,970 TO 979,984,1169 TO 1172,1174 TO 1180,1185 TO 1187,1189 TO 1216,1218 TO 1227,1229 TO 1244,1247,1248 TO 1260,1261 TO 1271,  687/1275, 26/1276,1279/1281,953/1282,216/1283,216/1284,400/1285,659/1286,                          1249/1287,339/1288,520/1291,520/1292,520/1293,520/1294,521,1295,168/1301,                                30/1302,30/1303,633/1304,633/1305,633/1306,882/1307,617/1311, 617/1312,457/1316,                202/1317,227/1318,558/1323,54/1324,54/1324,54/1325,229/1326,1072,1075,1078 TO 1092</t>
  </si>
  <si>
    <t>PS No- 169</t>
  </si>
  <si>
    <t>Name of the Village: DANGARPADA</t>
  </si>
  <si>
    <t>PS No- 175</t>
  </si>
  <si>
    <t>5 TO 8,11 TO 34,36 TO 63,64,74 TO 80,82 TO 50,89,91,92,94,95,97 TO 100,101 TO 124,126 TO 130,131, TO 152,154, TO 161,161, TO 165,171 TO 186,188 TO 200,201,202,205,210 TO 212,215 TO 240,241 TO 285,288 TO 296,298,300 TO 314,315 TO 324,326 TO 328,331 TO 340,346 TO 354,355 TO 374,376 TO 392,393 TO 430,431 TO 466,467 TO 502,503 TO 521,523 TO 537,539 TO 543,545,546,549 TO 563,567,568,570,613 TO 618,622 TO 627,634 TO 641,808 TO 818,821 TO 831, 833, 834, 836, 837,842,843,844,845 TO 851,853 TO 863,864,865,868,873 TO 884,888 TO 890,891 TO 897,899 TO 907,911,913 TO 915,922,923,926 TO 930,932 TO 934,936,946 TO 949,950 TO 963,967 TO 988,989 TO 1015,1050,1064,1071 TO 1080,1081 TO 1108,1110,1111,1114 TO 1117,1119 TO 1121, 1206 TO 1209, 1211,1212,1292,1224 TO 1226,1229,1257 TO 1261,1263 TO 1276,1277 TO 1282,1287 TO 1289,1291 TO 1294,1300 TO 1303,1313,1323,1328 TO 1333,1335 TO 1337,1339,1346 TO 1350,1352,1353,1354 TO 1359,1367,1368 TO 1382,1385 TO 1398,1399,1400,1406,1408TO1359,1367,1368TO1382,1385 TO 1398,1399,1400,1406,1408 TO 1413,1415,1417,1418,1419,1420 TO 1428,1435,1497,360/1524, 360/1525,360/1526,360/1527,360/1528,360/1529,360/1530,380/1531,380/1532,380/1533, 386/1534,76/1539,76/1540,843/1541,899/1544,459/1548,1335/1549,76/1552,1379/1563,1379/1564,  459/1567,1568</t>
  </si>
  <si>
    <t>1016,1025,1066 TO 1070,1109,1112,1113,1204,1205,1213 TO 1219,1254 TO 1256,1436 TO 1438, 1440 TO 1448,1109/1553,1446/1555</t>
  </si>
  <si>
    <t>3,4,9,10,81,90,111,169,532,538,547,709,710,712,713,715,716,775, 777,778,780 TO 787,789,790, 791, 794, 802,819,820,832,835,838 TO 841,866,867,869 TO 872,885,886,   908 TO 910,917,918,942,945,964 TO 966,1013,1014,1019, 1020,1021,1022, 1028, 1029,1030,1037 TO 1040, 1043,1044,1046,1049, 1052,1053,1059,1060,1062, 1063,1065, 1118, 1132, 1134, 1137,1138,1142,1144,1145,1146,1147 TO 1151,1153 TO 1155,1161,1163, 1165 TO 1167,  1169,1170,1173,1174,1179,1180 TO 1184,1186,1187,1190,1191,1194 TO 1197, 1198,1200,1202,1203,1210,1227,1228,1230 TO 1233,1236 TO 1238,1240,1245 TO 1247, 1251,1262,1284,1286,1290,1296,1304,1305,1307,1308,1309,1310 TO 1322,1324 TO 1326, 1334,1340,1342,1343 TO 1345,1384,1403 TO,1405,1407,1416,1429 TO 1432, 1433, 1434, 1439, 1449 TO 1453,1458,1459,1462,1466,1468 TO 1472,1474 TO 1490,1494, 1496, 1500,1501,1503 TO 1505,1507,1509,1510 TO 1517,1518,1523,286/1537,266/1538,                    1469/1542, 820/1543,1148/1545,1198/1546,1501/1551,1496/1554,1446/1556,1450/1558, 1450/1560, 1450/1561,1450/1562,1307/1563,1503/1566</t>
  </si>
  <si>
    <t>168,206,209,573,577 TO 580,582,583,586,587,589,590,591,596,599,601 TO 603, 606,607,610,611,651,653 TO 658,659 TO 668,670,671,673,675,676,678,679 TO 682,684, 685,687 TO 693,695,696,699,700,702 TO 704,719,721,722,724, 726,730,732,733, 736,737, 740,  742, 746,752,756,758,765,766,772,1056,1057,1401,1491 TO 1493,607/1535,1432/1557,203 TO 205,213,214,571,572,574,575,581, 584,585,588,594,597, 598,600,604,605, 608,609,612,621,628 TO 633,642,644,647,648,649,650,652,669,672,67 4,677,683,686,694, 697, 698, 701,705,707,717, 718,720,723,725,728,729, 731,734,735, 738, 739,743,744,745, 747, 748, 749 TO 751,759 TO 762,764,768 TO 771,773,608/1536</t>
  </si>
  <si>
    <t>Name of the Village: SANTARAPUR</t>
  </si>
  <si>
    <t>PS No- 171</t>
  </si>
  <si>
    <t>3,4,6 to 14,16 to 30,32 to 60,61,62,64 to 68,70,71,73 to 75,76 to 83,86 to 90,92,94,97 to 127,133 to 138,141 to 144,146 to 149,151,152,155 to 176 to 190,192 to 209,211,215,220,222 to 250,251 to 260,262 to 274,277 to 284,286 to 289,290 to 294,296,297,299,300 to 305,307 to 327,328 to 332,335to 347,349 to 363,366,367,372,373 to 384,386 to 412,413 to 419,421 to  451,452 to 458,514 to 524,526 to 544,545 to 554,556,557,558,559,560 to 576,609 to 611,616,627,628,633,636,637,640 ,641, 648,673 to 787,789,790,793 to 798,799 to 823,825 to 837,838,840 to 844,846 to 855,910to 922,930,931 to 1052 to 1090 to 1100,1102 to 1106,1112,1113,1127 to 1133,1136 to 1164,1195,1197 TO 1200 to 1214,1279,1280, 1282,1283,1285,1293,1294to1297,1301,1303to1307,1301to1314,1317,1318,409/1321,780/1322,  256/1325, 273/1326,574/1330,127/1332,127/1333,134/1334,134/1335,135/1336,133/1337,201/1338,827/1340, 548/1343,253/1344,253/1345, 1195/1346,147/1347,147/1348,144/1363,144/1364,144/1365,148/1366,148/1367,144/1368,145/1369, 499/1370, 112/1371,102/1372,109/1373,109/1374,116/1375,110/1376,116/1377,116/1378,118/1379, 118/1380,118/1381,118/1382,11/1383,117/1384,117/1385,117/1386,117/1387, 420/1388,920/1389,920/1390,421/1391,1206/1392,1206/1393,1206/1394,1206/1395,295/1402, 613/1407, 613/1408,613/1413,186/1414,791/7416,553/1417,129,139,140,275,295,333,460,462,467,468,471,491,494,498,499,500,503,504, 506 to  508,510,511,578, 585,590, 598,600,605,607,608,621 to 625,629, 630,632,651,668,669,674 to  676,702, 703,704,718,730,731,732,927,970,971,1101,1107 to 1111,1119,1124,1125,1196,1287,1288,1114,1117,1170,1172,1179,1183,1226, 1227,1239, 1243,1253,1265,1290,1299,1308,1315,1316,1319,1253/1331,622/1341,621/1342,674/1397, 674/1399,674/1400,625/1403,625/1404,629/1405,629/1406,</t>
  </si>
  <si>
    <t>75,285,306,420,472 to 477,479 to 481,484,485,1222,1230,1231,1233,1235,1236 to 1238,1252,1258,1261,1262,1267,1276,130/1324,674/1396,284/1401,</t>
  </si>
  <si>
    <t>584,664,665,677,678,680,681,684,685,687,688,690 to 692,694,695 to 699,706,710,725 to 727,737,742 to 744,746 to 750,751,753,754,756,757,758,760,761 to 764,765 to 769,893,899,900 to 903,905,925,932 to 934,936,939,942 to 944,949 to 954,955 to 958,960,964,976,991,994 to 996,1008,664/1383,635/1328,758/1339,628,686,693,700,719 to 722,724,735 to 738,739,740,745,759,770,771,856,880,892,894 to 898,935,962,965 to 967,980,981,997,</t>
  </si>
  <si>
    <t>Name of the Village: KALIKAPRASAD</t>
  </si>
  <si>
    <t>59 to 61,71,73,74,75,78,80,83,81,83,92,to102,106,to112,113,to121,133,134,136,137,138,139,140 to160,161,172,14,178,to190,191to197,199to217,218to234,136,59/24,to59/245,59/246to59/217, 59/247,80/252to80/254,75,258,to75,261,95/262, 80/274</t>
  </si>
  <si>
    <t>17, 22, 23, 30, 34, 39, 56, 62, 65, 66, 69, 70, 72, 76, 79, 82, 84, 85,87 to 90, 103, 104, 105, 122, 175, 240, 77/250, 77/251, 124/255, 56/270,29, 32, 33, 35, 45, 49, 93, 124, 127, 147, 148, 173, 176, 2/265, 27/266, 64/267, 63/268, 68/275</t>
  </si>
  <si>
    <t>45,86,113/352</t>
  </si>
  <si>
    <t>PS No- 176</t>
  </si>
  <si>
    <t>Name of the Village: GODA</t>
  </si>
  <si>
    <t>1 TO 76,78 TO 81,83 TO 89,91 TO 109,111 TO 113,115,117 TO 122,127 TO 134, 136 TO 168,170 TO 186,188 TO ,189,191 TO 218,221 TO 224,226,229 TO 253,259 TO 264,266 TO 267,271 TO 272,274 TO 292,295 TO 302,305 TO 320, 223, 324, 326,333 TO 341,344 TO 346,349 TO 408,410,411,431,434 TO 453,455,457 TO 467,469 TO 507,509 TO 547,549 TO 564,577,578,580 TO 582,607,608,684 TO 735,737 TO 744,1095 TO 1100,1102,1110,1111, 1122,1129,1133 TO 1135, 1137, 1138,1140 TO 1147,1154,1155,1158,1159,1161 TO 1173, 1177,1178,1180 TO 1185, 1187 TO 1190,1192,1193,1194,1352,1353,1359,1398 TO 1401, 1403,1405 TO 1413, 1415 TO 1423,1426,1430 TO 1464,1466 TO 1499,1503 TO 1510,1513 TO 1525, 1527,1528,1532 TO 1541,1543 TO 1560,1562 TO 1567,1569 TO 1591,1596 TO 1672,1674 TO 1688,1691 TO 1713,1716 TO 1723,1726, 1729, 1731, 1735, 1739, 1741, 16751743,1696/1745,723/1746,723/1747,176/1748,176/1749.165/1750. 285/1754. 69/1757. 258/1759.276/1760.1405/1769.1405/1770.1688/1772.1601/1773. 1141/1774.1141/1775. 1144/1776.1140/1777.1707/1782.1685/1786.237/1787.434/1788.465/1789.438/1790. 1559/1795.1559/1796.1559/1797.1559/1798, 1410/1799,1410/1800,1410/1801,127/1802, 1566/1816,685/1818,1610/1819,1540/1825,1554/1826,1549/1827,1570/1828,370/1829,133/1830,133/1831,145/1832,145/1853,1186/1834,1709/1835,163/1836,113/1838,1517/1839, 1557/1840,1591/1841,1591/1842,1587/1843,1587/1844,413/1845,1546/1846,1497/1847,1497/1848,1536/1849,1536/1850,1535/1851,1535/1852,1535/1853,1535/1854,1535/1855,1535/1856,1535/1857,563/1858,563/1859,563/860,349/1862,349/1863,1494/1866,196/1879,206/1887, 339/1888,413/1889,253/1899,1163/1900,1163/1901,154/1902,1570/1903,266/1904, 1469/1905,1464/1906,101/1907,101/1908,102/1909,102/1910,1525/1911,1525/1912,1525/1913,179/1914,179/1915,179/1916,1504/1917,1662,123,1129,1139,330,548,</t>
  </si>
  <si>
    <t>567,569 TO 574,576,584,586 TO 592,598,603,604,610 TO 612,615 TO 621,625 TO 627,634 TO 638,761,771 TO 772,775,776,787,789,799,802,804 TO 806,811, 812,814 TO 829,831 TO 838,845,849,850,856,859,860,884 TO 886,890, 891, 895,896,898,904,906 TO 914,916 TO 923,950 TO 965,978,979,983,984,989 TO 991,998,1000,1004 TO 1008,1020 TO 1025,1029, 1030,1032,1035 TO 1038, 1040,1041,1047,1050 TO 1052,1055,1057,1058,1062,1066,1067 TO 1070,1072 TO 1075,1080,1089,1090,1121,1152,1202 TO 1204,1213 TO 1217,1237 TO 1239,1241,1242,1275,884/1751,1050/1755,1059/1758,896/1771,1152/1781, 525/1791, 625/1792, 626/1793,1203/1808,1238/1809,1238/1810,1240/1811, 1240/1812,1208/1814, 775/1821,775/1822,566,593,595 TO 597,599,639,762,766,839 TO 844,846,847,861 TO 883,887 TO 889,892 TO 894,897,899 TO 901,915,924 TO 927,929 TO 934,936,937,945 TO 949,966,973 TO 977,980 TO 982,985 TO 988,992 TO 999,1001 TO 1003,1009 TO 1019,1026 TO 1028,1033, 1034, 1042,1044 TO 1046,1048,1049, 1053, 1054, 1056,1059,1061,1064,1065, 1071,1076, 1077, 1078,1094, 1208,1209, 1212, 1219, 1221,1222,1228 TO 1232,1234 TO 1236,879/1752, 880/1753,1051/1756,1121/1778,1121/1779,1152/1780,626/1794,1241/1813,786/1815,604/1017,792/1823,792/1824,936/1864,937/1865,760/1880,762/1881,761/1882,761/1883,761/1884,761/1885,771/1890,771/1891,772/1892,772/1894, 772/1895,772/1896,772/1897,772/1898</t>
  </si>
  <si>
    <t>1714,1714/1783,1714/1784,1714/1785,345/1861,1392 TO 1397,1319,1317,1298,1308,940,858,809, 757,765,783,745,749,754,770,652,673,680,678,605,943,967,1083,1086,1346,1344,1347,1366,1349, 1351,1365,1374,1357,1358,1736,1342,1354,1376,1323,1327,1337,1338,1382,1379,1321,1323,1330, 1377,1244,1320,1378,1255,1276,1250,1264,1201,1118,1179,1101,1117,669,640,1254,1251,1387,770, 1313,1342,671,672,628,631,1302,1207,1369,1299,1402,1315,1391,447,1281,1282,1283,796,798,773, 1280,1279,1053,468,321,220,110,187,303,304,368,583,584,600,601,602,606,609,641 TO 645,649 TO 651,654 TO 656,658 TO 660,663 TO 666,668,674 TO 677,679,681 TO 683,748,750 TO 752,755,759,760,763, 764, 774,778,780 TO 782,784,785,788,790 TO 793,795, 807, 808,813,830,848,857,935,942,969, 971,1060,1079,1085,1092,1103 TO 1107, 1109, 1112 TO 1116,1123 TO 1128,1130 TO 1132,1278,1284,1286,1288 TO 1297,1305,1306,1309,1310,1312,1314,1316,1322,1324 TO 1326,1343, 1345, 1348, 1355,1356,1360 TO 1364,1367,1370 TO 1373,1380,1381, 1383 TO 1386, 1389,1404,1512,1542,1295,807/1761,1765,793/1766,793/1767,808/1768,1197/1803 TO 1197/1806,1325/1807,1386/1887,694/1867,674/1868 TO 674/1871, 791/1872,1874,1384/1875 TO 1877,1262/1878,772/1893,1500,1502,1511,1568,1561,1673,1468,1526,1530,1425,1427,1531,1414, 1592,1593,1429,938,800,622,623,624,633,1732,1690,1713,1733,1335,1594,1233,1191, 1277,1211, 1220,1150,1088,1093,942,1529,348,454,331,332,50,1215,1725,1724,1727, 1728,1738, 1195,801, 803,810,</t>
  </si>
  <si>
    <t>PS No- 168</t>
  </si>
  <si>
    <t>Name of the Village: KUNJABIHARI PATNA</t>
  </si>
  <si>
    <t>PS No- 89</t>
  </si>
  <si>
    <t xml:space="preserve">1 to 14,16 to 24,25,28,to31,32 to 72 ,77,90 to 93,95, to 104,106 to 111,158,160,162,163, 165 to 181, 195,199, to205,208,to230,232,233,234,236,to205,208,to 230,232, 233, 234, 236, to274, 275 to 288, 290 to 319,323,324,326,333,334, 336 to 338,340,342 to 348,351 to 372,374,375,378,380,381,383, 385,388,390,392 to 401, 402 to 407,409 to  419,421,423 to 429,431,432,434,435, 437,438,to,466, 471, to,478,489,498,500,501,503,to509,512,514,515,to,517,524, 528,531,532to602, 608, 609,697,800,801, to,810,812,to 814,817,to 820,821,to877,878,880,901,to, 903, 914, to917,921,to,923,927,to930,934,940,941,955,971,1030,27,73,to76,78,79,80,86,to89,94,105,112,133,134,136,to 138,141,142,145, 146,149, 150,154, 156, 161,182,to,191,193,194,196,198,206,207,231,235,289, 320,322,325,327,to 339, 341,373,379,384, 386,391,420,422,469,470,488, 502,510,511,513,518,to523,525,631,636,637,761,762,783, 784,to, 900, 904,to,908, 910, to913,918, 920,924,to,926,931,to,938,942,to,954, ,942, to,954, 956, to,970, 972, to,980,981,to,1005,1007 to1028 ,1031 to 1033,1035,to1037,1043, 1049,1050,1052,to,1075,1077,to1091,1092,to, 1098,to1120, to, 1127,1129,1134,1137,1138,1140,1141,1143,to,1152,1157,1159,1161, to,1163,1165, to1167, </t>
  </si>
  <si>
    <t>164, ,486,499,611,622,640,639,644,646,675,748,752,768,769,882, 1006,1034,1039, 1040,1044, 1045,1048,1051,1154,1195,1192, 1196,1197,</t>
  </si>
  <si>
    <t>Name of the Village: DALATOLA</t>
  </si>
  <si>
    <t>107,108,121,122,127,155,156,157,158,159,160,161,162,163,164,165,166,167,168,169,170,174,175,176,177,178,179,182,198,199,200,201,202,203,204,205,206,207,208,209,210,213,214,215,216,217,218,219,220,221,222,223,224,225,226,227,228,229,232,233,234,235,236,237,238,239,240,241,242,243,244,245,246,247,248,250,251,252,253,255,256,257,258,259,260,261,262,263,264,265,266,267,268,269,271,272,273,274,275,276,277,278,279,280,281,282,283,284,285,286,287,288,289,290,291,292,293,294,295,296,297,298,299,300,301,302,303,304,305,306,307,308,309,310,311,312,313,314,315,316,317,318,319,320,321,322,323,324,325,326,327,328,329,330,331,332,333,334,335,336,337,338,339,340,341,342,343,344,345,346,347,348,349,350,351,353,354,355,356,357,358,359,360,362,364,365,366,367,368,369,372,373,374,375,376,377,378,379,380,381,382,383,384,385,386,387,388,389,390,391,392,393,394,395,396,397,398,399,400,401,402,403,404,405,406,408,409,410,411,412,413,414,415,416,417,418,419,420,421,421,422,423,424,425,426,427,428,429,430,433,434,435,436,437,439,441,442,443,444,445,446,447,448,449,450,451,452,453,454,455,456,457,458,459,460,461,462,463,464,465,466,467,468,468,469,470,471,472,473,474,475,476,477,478,479,480,481,482,483,484,485,486,487,488,490,491,492,493,494,495,496,497,498,500,503,504,505,506,507,508,510,511,513,514,515,516,517,518,519,520,521,522,523,525,526,527,528,529,530,531,532,533,534,535,536,537,538,539,540,541,542,563,582,583,584,653,654,655,656,659,660,108/677,108/681,421/667,451/666,467/684,468/685,540/680,563/681</t>
  </si>
  <si>
    <t xml:space="preserve">    </t>
  </si>
  <si>
    <t xml:space="preserve">7,  84,  90,   113,  114,  117,  118,  120,  171,  172,  173,  180,  185, To 189,  191 To 197,  Patita -           579,  585,  586,  593,  601,  603,  615,  623,  625,  627,  629,  637,  648,  651,  652,   BAGAYAT-102 To 106,  109 To 111,  181,  184,  190,  574,  577,  577,  580,  594,  631,  632,  633,  634, 636,  657,  658 .   </t>
  </si>
  <si>
    <t>2,4,5,6,9,10,11,12,13,14,15,16,17,18,19,20,21,22,23,24,25,26,27,28,29,30,31,32,33,34,35,36,37,37,38,38,39,40,41,41,42,43,44,45,46,46,47,47,48,48,49,50,51,51,52,53,54,55,56,57,58,59,60,61,62,63,64,65,66,67,68,69,74,76,78,79,80,81,82,83,85,86,87,89,93,115,116,123,124,125,126,128,129,130,131,132,133,134,135,136,137,138,140,141,142,143,144,145,146,147,148,149,150,151,152,154,489,108/674,108/676,13/683,132/687,594/679,76/678,76/682,80/671,81/672,81/679,82/673,82/673/680,83/669,83/669/678,83/669/678</t>
  </si>
  <si>
    <t>PS No- 90</t>
  </si>
  <si>
    <t>,164,499,632,634,635,641,645,647,648,649 to 655,657 to 674,676,to688 to 696,698, 701 to 714,716,to, 721, 725,to,731,733 to 740,743,744, to,747,749,to,751, 753,to,760, 763,to,767,770,771,773,774,779,790 to 795,1040,1044,1046, 1164,1172, to,1190,1194,1198,</t>
  </si>
  <si>
    <t>Name of the Village: PATTIMAL</t>
  </si>
  <si>
    <t>54,55,56,57,58,59,60,87,95,</t>
  </si>
  <si>
    <t>88 to 94, 96,103,104,114,115,116,110,109,111,112,113,108,107,106,119 to 123,126,129,132,132/516,132/517,127,128,390,392,134,138,139,140,141,142,145,146,147,148,136,137,143,144,150,151 to 159,161,39 to 53</t>
  </si>
  <si>
    <t>11,12,13,14,19,20,21,22,23,24,25,26,27,28,29,3,0,34,35,36,37,38,99,100,101,102,105,124,149,160,162,163,164,169,170,171,172,173,174,175,176,177,178,179,180,181,182,183,185,186,187,188,189,190,191,192,193,194,195,196,197,198,199,200,202,204,205,206,207,208,209,210,211,212,213,214,215,216,217,218,219,220,221,222,223,224,225,226,227,228,229,230,231,232,233,234,235,236,239,240,241,242,243,244,245,246,247,250,251,252,253,254,255,257,258,259,260,261,262,263,264,265,266,267,268,269,270,271,272,273,274,275,276,277,278,279,280,281,282,283,284,285,286,287,288,289,290,291,292,293,294,295,299,300,301,302,304,305,306,307,308,296,297,298,309,310,311,312,313,314,315,316,317,318,319,320,321,322,323,324,325,326,327,328,329,330,331,332,333,334,335,336,337,338,339,340,341,342,343,344,346,347,348,349,350,351,352,353,354,355,356,357,358,359,390,391,362,363,364,365,366,367,368,369,370,371,373,375,376,377,378,379,380,381,382,383,384,386,387,388,389,391,,393,394,395,396,397,398,399,400,401,402,404,404,407,408,409,410,411,412,413,414,415,416,417,418,422,423,424,425,426,427,451,496,498,499,500</t>
  </si>
  <si>
    <t>3,4,9,16,17,18,32,47,69,71,82,165,201,237,238,256,345,372,374,403,405,406,</t>
  </si>
  <si>
    <t>98,428,429,436,437,438,439,440,441,442,443,444,445,446,447,448,449,450,452,453,454,455,456,457,458,459,460,461,462,463,464,465,466,467,468,469,470,471,472,473,474,475,476,478,484,485,486,487,488,489,491,492,493,494,495,497,501,502,503,504,</t>
  </si>
  <si>
    <t>Name of the Village: KOKASINGH</t>
  </si>
  <si>
    <t>PS No- 87</t>
  </si>
  <si>
    <t>5,to,17,22,57,58,118,119,127,129,131,133,134,136, to138,150,153,155,162, 163,290, 418, 455,462,463,466, 467,469,to,472, 474,476,482, 431,432, 512,513,516,to, 521,527,to,529, 532,533,542,543,550,552,575,9209, 610,612,614,668,679,683,705,740,742,744,746,to749,771,to773,783,to785,788,to792,644,121,123,,to,125,128,130,132,139,to146,148,149,151,152,154,159,164,165,419,440, 442,445,446,447,to452, 454,456,457,to460, 465,510,514,515,523,525,526,531,534,to537,539,541,544,545,547,to549,551,54,553,558,to574,576,578,580,581,582,583,586,585,587, 588,to606,608,611,616,620,to627,629,to643,645,647,to650,652,to667,669,to,676, 678, 681,682,685,to704,706,to,737,751,to753,755,to761,762,to767,774,to782,787,793,to805, 807,808,</t>
  </si>
  <si>
    <t>4,18,19,40,to,44,46,47,49,52,53,59,to63,70,74,to79,81,86,88,to,92,94,to111,115,116, 126,135,147, 160,to,161,170,174,to,178,180,186,189,191,212,245,249,to,263,265,to,271,281,282,284,to,289,291,292,294,296,to,302,304,305,306,308,to,323,325,326,327,329,to,331,336,389,408,420,423,424,426,433,to,437,441,443,444,461,464,468,473,475,477,483,487,to,491,493,497,500, 503,540,546,556,584,607,613,680,743,750,745,</t>
  </si>
  <si>
    <t>181,to,185,187,188,190,192,to,195,197,to,205,208,210,213,to,215,217,to,221,223,227, 236,to,238,248,274,275,332,334,335,337,339,to,360,to,369,371,to,373,376,to,388,390,to, 396, 400,to,407,409,411,to,417,422,427,to,485,486,492,400/809,400/810,770,161/818,160/817, 158/816,157/815,152/814,</t>
  </si>
  <si>
    <t>Name of the Village: BARAPADA</t>
  </si>
  <si>
    <t>PS No- 147</t>
  </si>
  <si>
    <t>1,2,3,4,5,6,7,8,9,10,11,12,13,14,15,16,17,18,19,20,21,22,23,24,30,39,40,43,44,45,47,48,49,50,57,61,62,63,64,65,66,67,68,69,70,71,72,74,75,76,78,79,80,86,87,88,89,90,91,92,93,94,96,102,103,104,105,106107,108,109,110,111,112,113,114,115,116,117,118,119,122,123,124,126,0,127,128,129,130,132,133,135,136,137,138,139,140,141,142,143,144,145,146,147,148,149,150,151,152,153,154,155,156,157,158,159,160161,162,163,164,165,166,167,168,169,170,171,172,173,174,175,177,178,179,181,182,184,185,186,187,188,189,190,191,194,195,196,197,198,199,200,201,202,203,204,207,208,209,210,211,212,213,214,215,216,217,218,219,220,221,222,223,224,225,216,27,228,229,230,231,232,233,234,235,236,239,241,242,243,244,245,246,247,248,249,250,251,252,253,254,255,256,258,259,260,261,261,263,264,265,266,270,271,272,273,274,275,276,278,279,280,281,282,283,284,285,286,287,288,289,290,291,292,293,294,295,296,297,298,299,300,301,302,303,304,306,307,308,309,310,312,313,314,315,316,317,318,319,320,321,322,323,324,325,326,317,319,320,321,322,323,324,325,326,328,330,331,332,333,334,335,336,337,338,3339,340,341,342,343,344,345,346,348,349,350,351,352,353,354,355,356,357,358,359,360,361,362,363,364,366,367,368,369,370,371,372,373,374,375,376,377,398,379,380,381,382,383,384,385,386,387,388,389,390,6391,392,393,394,395396,397,398,399,400,401,402,403,404,405,406,407,408,410,411,412,414,415,416,417,418,419,420,421,422,423,424,425,426,428,429,430,441,442,443,444,445,446,447,448,449,450,451,452,453,4454,455,456,457,458,459,460,461,462,463,464,465,466,467,468,469470,471,472,473,474,475,476,477,478,479,480,481,482,483,484,485,486,487,489,490,491,492,493,494,495,496.500.501,502,2503,504,505,506,507,508,509,510.511,513,514,515,51,6517,518,519,520,524,525,526,527,529,530,531,532,533,534,535,536,537,538,5539,540,541,542,543,544,545,546,548,549,550,551,552,553,554,555,556,557,558,559,570,571,572,573,574,575,576,578,579,580,,581,582,583,584,585,586,587,588,589,590,591,592,593,594,595,596,597,598,599,600,601,602,603,604,605,607,608,609,610611,612,614,615,616,617,618,619,620,621,622,624,625,626,627,628,629,630,631,632,633,634,635,636,638,639,940,,641,642,643,644,645,646,647,648,649,650,651,652,653,654,655,656,657,658,659,660,661,662,663,664,665,666,667,668,669,670,671,670,673,674,675,676,678,679,680,681,682,683,684,685,686,687,688,689,670,671,672,673,674,675,677,678,679,680,681,382,682,683,684,685,686,687,689,690,691,692,693,694,695,696,697,698,699,700,702,703,704,705,706,707,708,709,710,711,712,713,714,715,716,717,718,719,720,722,723,724,725,726,727,728,729,730,731,732,733,734,735,736,738,739,740,741,742,743,744,745,746,747,74,8749,752,753,754,755,756,757,758,759,770,771,772,773,774,775,776,777,778,779,780,801,80,280,304,805,806,808,809,810,811,814,819,820,821,822,823,824,825,826,,836,837,838,839,840,844,845,846,847,848,849,850,851,852,854,855,856,857858,859,860,861,862,863,864,865,866,872,870,536/1260,142/1262,552/1264,548,1265,148,1266,207,1772,870/1290,624/1296,36/1297,5641/1299410/1300,465/1301,45/1306,995,403,</t>
  </si>
  <si>
    <t xml:space="preserve">2,25,26,27,28,29,31,32,33,34,38,51,97,99,100,101,121,129,180,192,205,240,347,409,700,721,760,761,762,767,783,794,816,827,828,833,834,873,875,877,883,885,887,891,892,894,895,896,898,902,903,904,905,906,908,909,911,914,915,924,925,45/1306,932,939,1033,1040,4079,1082,1091,1096,1098,1099,1108,1109,1112,1142,1176,1178,1184,1085
1186,1187,1188,1192,1190,1191,1193,1194,1195,1196,1197,11998,1200,1201,1202,1203,1204,1205,1207,1208,1210,1211,1212,1213,1214,1215,1216,1217,1219,1220,1221,1222,1224,1226,1228,1234,1236,1237,1238,1239,1240,1241,1243,1245,1247,1249,1250,1252,1253,1256,1253,1271,146/1281,1216/1282,1210/1283,1216/1284,1297/1285,894/1286,1239/1287,120/1288,1028/1289,1229/1293,100/1294,104/1295,1229/1298,1239/1286,894,1200,1303,100,1294,1305,
</t>
  </si>
  <si>
    <t>59,1236/179,818,829,830,899,901,907,910,913,917,918,919,920,921,922,923,926,927,928930,931,932,933,934,936,938,939,940,942,943,944,945,946,948,949,950,951,952,953,954,955,956,958,959,960,961,962,963,964,965,967,968,970,971,972,973,978,979,980,981,982,983,984,995,996,997,998,999,1000,1001,1002,1003,1004,1005,1006,1013,1014,1015,1016,1017,1018,1018,1019,1020,1021,1022,1023,1024,1026,1027,1028,1029,1030,1031,1032,1035,1036,1037,1038,1039,1041,1042,1043,1045,1046,1047,1048,1050,1052,1053,1055,1056,1057,1058,1059,1060,1063,1064,1065,1066,1067,1069,1070,1071,1072,1073,1075,1080,1081,10831084,1085,1086,1087,1088,1089,1092,1093,1094,1095,1097,1100,1101,1102,1103,896/1304,865</t>
  </si>
  <si>
    <t>Name of the Village: KUNJURI</t>
  </si>
  <si>
    <t>84,321,322,323,325,327 TO 332,336,337,339 TO 342,353,364,365,367,371,373,376 TO 383, 495 TO 498,501,502,506,507,510,511,517,518,519,522,524,528 TO 530, 532, 537,538,541,542,545 TO 551,586 TO 588,590 TO 592,594 TO599,601 TO610,613,615 TO621,623,625 TO631,633,641,642,643 TO646,675,677,679  TO 691,694 TO695,698,703TO705,708,712,715 TO 717,719 TO723,725 TO 739,741 TO 746,751,752,754,758,762,764 TO 767,770,772 TO 774,776,777,779,782 TO 785,787,791,795,799,800,802,804 TO 808,811,815 TO 817,820,823,824, 825,841, 846, 851, 856,858,861,862,865,867,868,869,870,877 TO 879,885,887,888,903,905,907 TO 910,920 TO 922,925,926,928 TO 930,932 TO 934,940 TO 942,944 TO 950,953, 954, 956, 957, 963, 966,970,972,974 TO 976,978 TO 983,988,1001 TO 1003,1012 TO 1015,1018,1019,1021, 1023 TO 1026,1029 TO 1035,1039,1040,1042,1043 TO 1049,1054,1055,1059,1060, 1062,1063,1064,1071 TO 1073,1077,1078,1081 TO 1085,1089,1090,1093,1096 TO 1099, 1101, 1104,1107 TO 1112,1115,1116,1123,1127,1130,1131,1133,1137, 1138,1142,1143, 1145, 1146,1148,1156,1158,1159 TO 1162,1165 TO 1166,1169, 1176,1178,1186,1187,1191 TO 1193,1197,1200 TO 1202,1206,1209,1211 TO 1212,1215,1223,1227,1228,1234,1235, 1236 TO 1240,1244,1245,1246,1250,1251,1253 TO 1258,1260 TO 1264,1265,1266,1268 TO 1272,1274,1275,1289,1292 TO 1295,1298,1299 TO 1301,1303,1306 TO 1312,1314 TO 1323,1325 TO 1328,1331 TO 1333,1335,1336,1337,1338,1340,1349 TO 1352,1356 TO 1358,1360,1361,1364,1365,1370 TO 1372,1374,1373,1375,1378 TO 1380,1385 TO 1394,1396,1397,1398 TO 1404,1406,1408 TO 1413,1417,1420 TO 1425,1429 TO 1431,1434 TO 1437,1439,1441 TO 1445,1447 TO 1454,1456,1457 TO 1477  , 334,338,515,516,520,521,523,525 TO 527,531,576 TO 580,589,600,619,622,634, 637,647,649 TO 652,676,678,689,692,702,706,707,709 TO 711,718, 750, 761, 768,769,771,775,778,780,781,786,788 TO 790,792 TO 794,796 TO 798,801,803, 809, 810,813,814,819,821,826 TO 829,831,838,839,842,847,848,849,850,857,859, 860, 863,864,866,869,871 TO 876,902,904,924,984,985, 1027,1061,1067,1074,1076, 1121,1141,1149,1154,1163,1170, 1175,1177,1179,1180,1181,1182,1183,1184,1189,1190, 1194,1195,1196,1198,1204,1207,1208,1210,1214,1216,1217 TO 1222,1225,1226,1229 TO 1233,1241,1247 TO 1249,1252, 1267,1273,1276,1277, 1278, 1279,1281 TO 1287,1290,1291,1296,1297,1302,1304,1324, 1353,1354,1359,1362, 1363,1366 TO 1369,1376,1377,1381,1382,1395,1407,1414,1415,1416,1418,1419,1426 TO 1428,1432,1433,1438,1446,1455, 45,49,205,1099,687,43,202,203 TO 205,208,212,214 TO 219,221,222,223,224 TO 226,230,232 TO 238,315 TO 320,326, 333,363, 366,368,369,370,372,375, 384,488,491,492,493,494,499,500,508, 509,533,534,535,536,539, 540,552,555, 556, 559,558 ,560,561,566,568, 612, 614, 632,635,636,638,639,640,656,658,660,661,665,671 ,673,713,714, 740, 747,  748,749,753,755, 756,763,855,880,881,882,883,906,923,927,937,938,943,951,955,958,965,967,968,971 977,986,987,993,1017,1020,1051,1056 TO 1058,1066,1069,1070,1075,1079,1080,1086 TO 1088,1092,1103, 1105,1106,1114,1117,1118,1120,1124,1125 TO 1126,1128,1129, 1132,1134, 1135,1136,1139,1144, 1150, 1151, 1152,1153,1155,1157,1164,1167,1168,1199, 1203,1243,1329,1339,1341,1343,1345,1346,1347,1355</t>
  </si>
  <si>
    <t>28,30,41,42,44,45,46,47, 48  to 58,82,85 to 87,89 to 94,96  to 98, 101,106,111 to 121, 135 to 138, 142 to 153,155 to 161,163 to 105,167 to 172,174 to 180,184 to 188, 190,197,198,200,209,210,220,290 to 294,299 to 305,312,349,355 to 357, , 359, 362,388 to 393,406,458,459,460 to 463,468, 889 to 892,894,895 , 896,897, 898,899,900 to 901,912,913,915,916,917,959,989,  990   ,991,995,996,1000, 1009, 1010, 1011, 1016,1041,1050,1091,1095,1113,1147,1205,1330,388/1478,770,923,1057/1482,44,48,</t>
  </si>
  <si>
    <t>4  to 9,11 to ,19,20 to 24,33 to 40,60 to 68,70 to 72,74 to 77,99,100103105,107 to 110, 122,124,125 to 103,131 to 130,139 to 141182,183,189,191 to 196,211, 213, 231, 240 to 251,252 to 265,266 to 279,344 to 348,350,394 to 403,405,407,411,412,419 to 421, 423 to 441, 442 to 454,455,456,474,836,893,280/1480,47,231,284, 491/1487,87/1484,</t>
  </si>
  <si>
    <t>PS No- 88</t>
  </si>
  <si>
    <t>64,65,66,67,68,69,70,72,73,74,75,76,77,78,79,80,82,83,84,85,86,87,88,89,90,92,93,94,95,97,98,99,100,101,102,103,104,105,106,107,108,109,110,111,112,113,114,115,116,117,118,119,120,121,122,123,124,201,202,203,204,205,207,208,209,210,211,212,213,214,215,216,217,218,219,220,221,222,223,224,225,226,227,228,229,230,231,232,233,234,235,236,237,238,240,241,242,243,244,245,246,247,248,249,250,251,252,253,254,255,256,257,258,259,260,261,262,263,264,265,266,267,268,269,270,271,272,273,274,275,276,277,278,279,280,284,290,290,291,292,293,294,295,298,299,300,301,302,303,304,305,306,307,308,309,310,311,312,313,314,315,316,317,318,319,320,321,322,323,324,325,326,327,328,329,330,331,332,333,334,335,336,337,338,339,340,341,342,343,344,344,345,346,348,349,350,351,352,353,354,355,356,357,358,359,360,361,362,363,364,365,366,367,367,368,369,370,371,376,377,378,384,385,386,387,388,389,390,391,392,393,394,425,426,428,429,430,431,432,434,435,436,437,439,440,441,442,443,444,445,446,447,448,449,450,451,452,453,454,455,456,457,458,459,460,461,462,463,464,466,468,472,474,475,476,477,478,479,480,481,482,483,484,485,486,487,488,489,490,491,492,493,494,495,496,497,498,499,500,501,502,503,504,505,506,507,508,509,510,511,512,513,514,514,515,517,518,519,520,521,522,523,524,525,526,527,528,529,530,531,532,533,534,535,536,537,538,539,540,541,542,546,547,548,549,550,551,552,553,554,555,556,557,558,559,560,561,562,563,564,565,566,567,568,569,570,578,579,580,581,582,583,584,585,586,587,588,589,590,591,592,593,594,595,596,597,598,599,600,601,602,603,604,605,606,607,608,609,610,611,612,613,614,615,616,617,618,619,620,621,622,623,624,625,626,627,628,629,630,631,632,633,634,636,637,638,639,640,641,642,665,667,693,694,696,697,698,699,700,701,702,703,704,705,706,707,708,709,710,711,712,713,714,715,716,717,718,719,720,721,722,723,724,725,726,727,728,729,730,731,732,733,734,735,736,737,738,739,740,741,742,743,744,745,746,747,748,749,750,751,752,753,754,755,756,757,758,759,760,761,762,763,764,765,766,767,768,769,770,771,772,773,774,775,776,777,779,780,781,782,783,784,785,786,787,788,789,790,791,792,793,794,795,796,797,798,799,800,806,817,818,820,822,823,824,825,827,828,829,830,831,832,833,834,835,836,837,838,839,840,844,846,847,848,849,850,851,852,853,854,855,856,857,858,859,860,861,862,863,864,865,866,867,869,870,871,872,873,874,876,877,878,879,880,881,882,883,885,886,887,888,889,890,891,892,893,894,895,896,897,898,899,900,901,902,903,904,905,906,907,910,911,912,913,915,916,917,918,919,920,921,922,924,925,926,927,929,930,931,932,933,934,935,936,937,939,940,941,942,943,944,945,946,947,948,949,950,951,953,954,955,956,957,958,959,960,961,962,963,964,965,966,967,968,969,970,971,972,973,974,975,976,977,978,980,981,982,983,984,985,986,987,988,989,990,991,992,993,994,995,996,997,998,999,1000,1001,1002,1003,1004,1005,1006,1007,1008,1009,1010,1011,1012,1013,1014,1015,1016,1017,1018,1019,1020,1022,1023,1024,1025,1026,1027,1028,1029,1031,1032,1033,1034,1035,1036,1043,1044,1045,1046,1047,1048,1049,1050,1051,1052,1053,1054,1055,1056,1057,1058,1059,1060,1061,1062,1063,1064,1065,1066,1067,1068,1069,1070,1071,1072,1073,1075,1076,1079,1081,1083,1084,1085,1086,1206,1207,1209,1213,1214,1215,1217,1218,1222,1223,1224,1225,1226,1227,1228,1229,1230,1231,1232,1233,1234,1235,1236,1239,1240,1242,1243,1244,1245,1246,1247,1248,1249,1250,1251,1252,1253,1254,1255,1256,1257,1258,1259,1260,1261,1262,1263,1264,1265,1266,1267,1268,1269,1270,1271,1272,1273,1274,1275,1276,1277,1278,1279,1280,1281,1282,1283,1284,1285,1286,1288,1289,1290,1291,1292,1293,1294,1295,1296,1297,1299,1300,1301,1302,1303,1304,1305,1306,1307,1309,1310,1311,1377,1378,1379,1380,1385,1386,1387,1388,1390,1391,1392,1393,1394,1396,1397,1398,1399,1400,1401,1402,1404,1405,1406,1407,1409,1410,1411,1413,1414,1415,1416,1417,1418,1419,1420,1421,1422,1423,1424,1425,1426,1427,1428,1429,1433,1434,1440,1441,1442,1443,1444,1445,1446,1447,1448,1449,1450,1451,1452,1453,1455,1456,1457,1458,1459,1460,1461,1462,1463,1467,1468,1469,1470,1471,1472,1473,1474,1475,1476,1477,1478,1479,1480,1481,1482,1483,1484,1485,1486,1487,1488,1489,1490,1491,1492,1493,1494,1495,1496,1497,1498,1499,1500,1501,1502,1503,1504,1505,1506,1507,1508,1509,1510,1511,1512,1513,1514,1515,1516,1517,1518,1519,1522,1523,1524,1525,1526,1527,1528,1530,1531,1532,1533,1534,1535,1536,1537,1538,1539,1540,1541,1542,1543,1544,1545,1546,1547,1548,1549,1550,1551,1552,1553,1554,1554,1555,1556,1557,1558,1559,1560,1561,1562,1563,1564,1565,1566,1567,1568,1571,1572,1573,1574,1575,1577,1578,1579,1580,1580,1581,1581,1582,1583,1584,1585,1586,1588,1589,1591,1593,1594,1595,1596,1598,1599,1600,1601,1602,1603,1604,1605,1606,1607,1608,1609,1610,1611,1612,1615,1616,1617,1618,1619,1620,1621,1622,1623,1624,1625,1626,1627,1628,1629,1630,1631,1632,1633,1634,1635,1637,1639,1640,1641,1642,1644,1646,1648,1650,1651,1654,1655,1656,1657,1658,1659,1661,1662,1663,1664,1665,1666,1667,1668,1669,1670,1672,1673,1674,1675,1676,1677,1678,1679,1680,1681,1682,1683,1684,1685,1686,1687,1688,1689,1690,1691,1692,1693,1694,1695,1696,1697,1698,1699,1701,1702,1703,1703,1704,1705,1705,1706,1706,1707,1707,1708,1709,1709,1710,1711,1712,1713,1714,1715,1715,1716,1717,1718,1719,1720,1721,1723,1724,1727,1728,1734,1735,1736,1737,1738,1739,1740,1741,1742,1743,1744,1745,1746,1747,1748,1749,1750,1751,1752,1753,1754,1756,1758,1759,1760,1761,1762,1763,1764,1765,1766,1767,1768,1769,1770,1771,1772,1773,1774,1775,1776,1777,1778,1779,1780,1781,1782,1783,1784,1785,1786,1787,1788,1789,1790,1791,1792,1793,1794,1795,1796,1797,1798,1799,1800,1801,1802,1803,1804,1805,1806,1807,1808,1809,1810,1811,1813,1815,1816,1817,1818,1820,1821,1822,1823,1824,1825,1826,1827,1828,1829,1830,1831,1833,1834,1835,1836,1837,1838,1839,1840,1841,1842,1843,1844,1845,1846,1847,1848,1849,1850,1851,1852,1853,1854,1855,1856,1857,1858,1861,1862,1863,1864,1866,1867,1868,1869,1870,1871,1872,1873,1874,1875,1876,1877,1878,1879,1880,1881,1882,1883,1884,1885,1886,1887,1888,1889,1890,1893,1894,1895,1896,1897,1898,1899,1900,1901,1902,1903,1904,1905,1906,1907,1908,1909,1919,1003/2003,1054/1945,1054/1954,1073/1960,1073/1976,1082/2137,1209/1939,1286/2014,1293/2015,1294/2010,1397/2081,1397/2083,1402/2082,1402/2084,1411/1962,1419/1961,1531/2120,1531/2122,1538/2121,1545/1959,1545/1959/2019,1582/1924,1626/1956,1630/2037,1668/2107,1676/2006,1681/2052,1701/1955,1753/1957,1760/1938,1768/1186,1770/1187,1784/1185,1804/2094,1851/2054,201/2125,202/2126,203/2127,204/2128,205/2129,269/1978,324/1979,349/1186,349/2008,350/1188,350/2009,351/1187,353/1189,353/2001,357/2039,363/1185,363/1190,363/2138,368/2001,369/2002,393/1191,393/1996,426/2077,428/2078,434/1925,514/2038,517/2008,530/1935,549/1992,584/2054,585/1934,694/1949,694/1951,694/1952,698/2013,70/2020,70/2021,70/2023,70/2024,70/2093,705/1948,849/1941,861/1950,872/2140,879/1953,879/2134,917/1926,923/2018,923/2025,929/1993,932/1994,932/2079,96/2035,96/2036,968/1936,978/2091</t>
  </si>
  <si>
    <t>25,26,27,28,29,30,31,32,33,34,35,37,38,39,40,41,42,43,44,45,46,47,48,49,50,51,52,53,54,55,56,57,58,133,134,135,136,137,143,144,145,146,147,148,149,150,151,156,157,158,172,173,177,178,179,180,181,183,184,186,187,191,195,196,401,656,664,669,678,679,812,1088,1118,1146,1147,1148,1149,1150,1151,1152,1153,1154,1155,1156,1157,1158,1159,1160,1161,1162,1163,1164,1165,1166,1167,1168,1169,1170,1171,1172,1173,1174,1175,1176,1177,1178,1179,1180,1181,1182,1183,1184,1185,1186,1187,1188,1189,1190,1191,1193,1194,1198,1202,1313,1314,1315,1316,1317,1318,1319,1320,1321,1322,1323,1325,1326,1327,1328,1329,1331,1332,1333,1334,1335,1336,1337,1340,1341,1342,1343,1346,1347,1348,1349,1350,1352,1353,1354,1355,1356,1357,1358,1359,1360,1362,1363,1365,1366,1367,1368,1369,1370,1371,1372,1082/2136,1088/1963,1088/1964,1088/1965,1088/1966,1088/1967,1088/1967/1996,1088/1967/2012,1088/1967/2079,1088/1968,1088/1969,1088/1970,1088/1971,1088/1972,1088/1973,1094/2043,1146/1182,1157/2133,1172/2089,1176/2105,1179/2106,1184/1975,1195/2109,1195/2110,1195/2112,1195/2117,1195/2118,1196/2108,1196/2111,1196/2115,1196/2116,1202/1933,1202/1937,1210/2098,1210/2101,1327/2007,1343/1928,1365/1997,1365/1997/2067,1365/1997/2071,1365/2030,1365/2030/2063,1365/2033,1384/1998/2017,1384/2029/2060,27/2046,29/2114,30/1183,401/2042/2049/2087,56/1184,663/2040,663/2044,663/2045,693/2095,782/2087,806/2088,808/1977,808/1977/2097,808/1977/2119,82/2004,82/2004/2131</t>
  </si>
  <si>
    <t>1114,1110,1107,471,411,412,413,1211,138,650,1641.1942,137,1992,1207,643,645,169,655,182,166,805,807,648,400,401,63,1098,575,578,1099,1338,1172,1116,688,188,190,1015,1614,153,1091,1089,152,1116,938,1221,1305,189,1039/1943,1641/1940,1119,287,178,189,414,139,141,155,164,1119/1947,4579,4440,1142,1729,1381,11,1526,516,1430,1132,1105,11432,1436,1219,1220,408,406,6684,1273,1384,1104,1102,380,1126,1131,1108,1097,1437,1119/1946,1039,1041,1136,1138,1725,1726,1439,1753/1958,185,654,403,418,1087,1412,404,1287,1095,1110,1094,1361,1120,1143,32,128,653,1112,1395,630,666,172,1106,396,1118,1101,463,461,1118,1123,</t>
  </si>
  <si>
    <t>Name of the Village: CHHANIA</t>
  </si>
  <si>
    <t>PS No- 167</t>
  </si>
  <si>
    <t>Name of the Village: KESHARADA</t>
  </si>
  <si>
    <t>PS No- 67</t>
  </si>
  <si>
    <t>68,69,75,77,246,247,250,251,252,254,255,257,258,259,260,267,269,270,271,272,285,288,75/317,77/318</t>
  </si>
  <si>
    <t>58,59,60,61,70,71,78,79,80,81,82,83,84,85,86,231,234,237,241,242,,243,244,248,249,250,263,264,265,268,273,274,276,277,278,280,281,282,283,284,237/320,237/321,237/322,237/323,237/324,79/319</t>
  </si>
  <si>
    <t>3,5,6,7,8,9,10,11,12,13,14,16,17,18,19,20,21,22,23,24,25,26,27,28,29,30,31,32,33,34,35,36,37,38,39,40,41,42,43,44,45,46,47,48,49,50,51,52,53,54,55,56,57,62,63,64,65,66,67,72,73,,76,87,88,89,90,91,92,93,94,95,96,97,98,99,100,101,102,103,104,105,106,107,108,109,110,111,112,113,114,115,116,117,118,119,120,121,123,126,128,130,131,132,133,134,135,136,137,138,139,140,141,142,143,144,148,149,,150,151,152,153,154,155,157,158,159,160,161,162,163,164,165,166,167,168,169,170,171,172,173,174,175,176,177,178,179,180,181,182,183,184,185,186,187,188,189,190,191,192,193,194,195,196,197,198,199,200,201,202,203,204,205,206,207,208,209,210,211,212,213,214,215,216,217,218,219,220,224,225,226,227,,,235,236,261,266,275,279,291,292,294,295,296,297,298,299,300,301,302,303,304,305,307,308,309,104/345,116/360,123/375,126/367,128/366,133/339,133/359,143/341,143/346,150/351,157/363,157/376,158/313,16/355,167/332,174/312,176/335,176/336,182/357,184/350,184/358,184/359,190/364,196/370,198/377,20/354,204/331,204/371,205/372,206/326,206/344,210/358,211/348,213/380,216/311,216/349,217/349,227/329,227/330,227/340,237/325,237/328,242/389,258/337,264/334,272/378,273/367,273/379,275/398,295/350,295/351,295/352,299/353,40/343,40/343/361,41/348,50/366,52/316,52/362,64/338,64/338/353,64/347,65/314,68/360,68/369,72/370,86/354,86/355,86/362,88/356,92/361</t>
  </si>
  <si>
    <t>233,238,239,240,245,256,4/363</t>
  </si>
  <si>
    <t>Name of the Village: PHULACHANCHUNI</t>
  </si>
  <si>
    <t>PS No- 83</t>
  </si>
  <si>
    <t>2,18,23,24,33,35,36,37,38,39,40,43,44,46,50,51,54,59,60 TO 65,85,86,89 TO 98,100,101,103 TO 105,108,110,112,116 TO 126,128 TO 131,136,137,139,141,142,146,147,148 TO 157, 159 TO169,171,172,175,178,179,180,181,185,186,187,198 TO 200,212,231,302,303,309, 310,312,319,320,321,323,326 TO 334,336,337,343 TO 347, 349 TO 443,447 TO 451,453 TO 485,501,502,510,511,516 TO 521,523 TO 526,529,533,534,536 TO 542,545 TO 548,550 TO 553,555 TO 571,581,588 TO 598,1,3 TO 7,10 TO 17,19 TO 22,25 TO 27,29 TO 32,34,41,42,47 TO 49,55 TO 58,66 TO 71,80 TO 82,84,87,88,99,109,115,143,145,173,174,176,177,183,187,188 TO 190,194,197,201,203 TO 211,214,215,221 TO 225,226 TO 230,232 TO 255,257,269,285 TO 291,293 TO 295, 301,338 TO 340,342,357 TO 336,375 TO 377,386,387 TO 391,398,408 TO 410,412 TO 414,416,418,419,427,428,430 TO 433,435 TO 437,444,445,452,490 TO 493,495 TO 500,504 TO 507,509,512,514,515,522,535,543,544,572,574 TO 580,583,584,589</t>
  </si>
  <si>
    <t>8,9,28,45,53,73,74 TO 77,107,132 TO 135,140,256,259,260,271,272,280,281,292</t>
  </si>
  <si>
    <t>272,280,281,282,283,284,285,286,287,288,289,290,295,302,303,309,310,312,319,320,321,322,323,326,327,328,329,330,331,332,333,334,336,337,340,341,366,,280/609,281/610</t>
  </si>
  <si>
    <t>252/611,252/613,260/612,260/614</t>
  </si>
  <si>
    <t>Name of the Village: KARADAGADIA</t>
  </si>
  <si>
    <t>PS No- 66</t>
  </si>
  <si>
    <t xml:space="preserve">1,4,16.19.24.42.62.63.64.90.91.92.103.127.129to165,167to172,174.175.207.212.215.216.238.241.271. 396.to418.421.422.428.431.432,434 to 444,446 to 453,458,459,498to531.533to555.611.630.666.667. 669to678.680.to687.690.692.693.to703.706to711.718to722,725.766.778.779.782.to784.787.788.790. 791.795.796.797.802.805.807.to811.816.823.to827.829.to833.841to845.847to855.860.862to871.873. 874.876.878to897to902.904.905. 2.3.5to15.18.21to23.25to36.39.40.48.49.52to61.65to89.93to102.104to109.115to119.121to123.126. 128.173.176.178to183.185to190.193to198.200to202.204to206.208.to211.214.217.218.220.to229. 231to233.236.237.239.240.245to254256to263.267to269.272.273.275to278.324to327.329.330.334 to 349.372to394.454to457.460to481.483to497.558to561.564to595.597.599.601to610.612.615to629.631.632.634.636to660.662to665.668.689.724.726to742.744to749.752to764.767to770.772to776.798.799.801.812to815.818to821.828.834.835.856.858859.863.875.877.906.934to939.957.967to980.983.984,989.1525to1529.1533. 1535to1540.1546.1547.1550to1575.1492.1493.1495.1497.1498.1395/1585,                                                                                                                                                                                                                                                                                                                                                                                                                                                                                                                                                                                                                                                                                                                                                                                                                                                                           </t>
  </si>
  <si>
    <t>41.44to47.51.110to114.120.192.199.203.213.288to292.317to321.323.328.331.332.352.to354.357to 362.367.370.371.433.445.532.562.600.613.614.661.679.688.691.704.705.712.713.715to717.723.771. 777.789.907to912.914to916.918o921.923to926.928to933.940to952.954.956.958to967.987.988.992.994.995.997to1000.1002to1006.1009to1013.1051.1052.1054.1129.1130.1161.1164.1165.1218.1302.1311. 1313to1315.1342.1377.1389.1393.1394.1412to1416.1418.1419.1426.1435.1436.1449.1456.1470.1477. 1478.1480.1482.1532.290/1587</t>
  </si>
  <si>
    <t>293to297.311.314.315.1015to1028.1030to1041.1043to1050.1053.1055to1057.1059to1067.1069to 1073.1075.1077to1079.1081to1085.1087to1105.1107.1108.1110to1115.1117to1120.1122to1134. 1136to1150.1155to1158.1160.1162.1163.1166to1169.1171to1191.1193to1201.1204to1218.1220to 1226.1228.1229.1232.1236to1245.1248to1261.1265to1267.1269to1272.1274to1276.1279to1282. 1284to1286.1289to1310.1316to1330.1332to1337.1340to1343.1346.1347.1349to1353.1358to1366 1368to1376..1378to1401.1403to1406.1428.1430.1431.1432.1446.1447.1451.1452.1454.1455.1460. to1465.1467.1468.1487.1503.1504.1506.1507.1509.1514to1516,1468/1585,1017/1586,320/1578, 301/1580,1458/1581,1458/1581, 301/1582,1468/1585,1013/1586,319,320/1578,185,186</t>
  </si>
  <si>
    <t>Name of the Village: BOTALAMA</t>
  </si>
  <si>
    <t xml:space="preserve">1,4,16.19.24.42.62.63.64.90.91.92.103.127.129to165,167to172,174.175.207.212.215.216.238.241.271. 396.to418.421.422.428.431.432,434 to 444,446 to 453,458,459,498to531.533to555.611.630.666.667. 669to678.680.to687.690.692.693.to703.706to711.718to722,725.766.778.779.782.to784.787.788.790. 791.795.796.797.802.805.807.to811.816.823.to827.829.to833.841to845.847to855.860.862to871.873. 874.876.878to897to902.904.905. 2.3.5to15.18.21to23.25to36.39.40.48.49.52to61.65to89.93to102.104to109.115to119.121to123.126. 128.173.176.178to183.185to190.193to198.200to202.204to206.208.to211.214.217.218.220.to229. 231to233.236.237.239.240.245to254256to263.267to269.272.273.275to278.324to327.329.330.334 to 349.372to394.454to457.460to481.483to497.558to561.564to595.597.599.601to610.612.615to629.631.632.634.636to660.662to665.668.689.724.726to742.744to749.752to764.767to770.772to776.798.799.801.812to815.818to821.828.834.835.856.858859.863.875.877.906.934to939.957.967to980.983.984,989.1525to1529.1533. 1535to1540.1546.1547.1550to1575.1492.1493.1495.1497.1498.1395/1585,1487, 1503,1 516, 1520, 1523,1524,1535 TO 1537,1539,1542 TO 1544,1548, 1551, 1556, 1557, 1560, 1566,1570 TO 1576,1578,1583,1586 TO 1599,1601 TO 1612,1614 TO 1626,1628 TO 1630,1632 TO 1636,1638 TO 1662,1664 TO 1666,1668 TO 1671,1673 TO 1683,1686,1688 TO 1690,1692,1695 TO 1701,1703 TO 1710,1712 TO 1714,1723, 1727, 1729, 1732, 1734,1767,1778,1803, 1808,1809,1812 TO 1816,2054,2057,2063 TO 2065,  1941,827/2134,827/2134,931,939,57,153 TO 155,159,160,168,179,183,184,186,188,191,201,220,229,231,248,250,291, 300,344,349, 409, 431, 433,454,459,480,483,495,496,501 TO 509,514,517,  519,521 TO 524,527,539,585,587, 593,594, 597, 601  TO 603,605,619,621 TO 625,627,628,631,635,637 TO 650,652 TO 654,689,710,713,716,718,719,741 TO 743, 749 TO 751,754, 556,758, 785, 786,831, 832, 926, 950,1068,1108 TO 1113,1115 TO1117,1122TO1125,1127,1128,  1145,1146,1148 TO 1150,1152,1203,1255,1256,1259,1262,1263,1266,1269 TO 1271,1279, 1281,1282,1284, 1285,1290 TO 1303,1305,1307,1308,1310 TO 1315,1330 TO 1337, 1340 TO 1342,1347 TO 1350,1356, 1357, 1361 TO 1364,1369 TO 1374,1378,1386,1390 TO1395, 1397,1400,1403 TO 1407,1420 TO 423,1425 TO 1432, 1434,1436, 1501,1502, 1504 TO 1510,1514,1517 TO 1519,1521,1526 TO 1529,1531 TO 1534,1545 TO1547, 1552 TO1555,1558,1559,1561 TO 1565,1567,1589,1585,1689,1718 TO1721,1724 TO 1726,1733,1736TO 1744, 1747,1788,1750 TO 1764,1766,1768 TO1777,1779,1781,1783,1789,1786 TO 1791,1793,1799, 1797 TO 1800,1802 TO 1805,1807, 1810,1811, 1822, 1825, 1827 TO 1829,1831,1836 TO 1838,1840, 1843,1844, 1846,1847, 1857 TO 1867, 1870, 1917  TO 1919, 2061,2067,2068,2096,2097,2099,2019/2136,2039/2135,                                                                                                                                                                                                                                                                                                                                                                                                                                                                                                                                                                                                                                                                                                                                                                                                                                                                           </t>
  </si>
  <si>
    <t>31,118,140,141,146,148,215,591,636,752,920,1006,1009,1120,1128,1130,1135,1137,1144, 1162,1239 TO 1241,1243,1244,1248,1260,1261,1264,1265,1433,1443 TO 1450,1512, 1782, 1819 TO 1821,1823, 1826,1833 TO 1835,1839, 1841,1842, 1895,1848, 1849, 1856, 1871,2017,2026,2044,2048,2051 TO 2053, 2055,2056,2074,2075,2083,1540,1550,1765,2084/2140,2102/2137,2102/2136,220,2031,2084/2140,2019/2138,  2039/2135,2018,2030,1440,2102/2137,2102/2136,1983,</t>
  </si>
  <si>
    <t xml:space="preserve">  147,1461 TO 1463,1466 TO 1468,1471,1476,1481 TO 1485,1494, 1495,1497,1499, 1715, 1869, 1874 TO 1881,1889 TO 1889,1894 TO 1916,1922,1923,1925 TO 1940,1942 TO 1946, 1949 TO 1951,1954 TO 1981,1984 TO 1995,1998,2000,2027,2077,2088,2076/2139,2095/2107,2095/2108,2095/2109,2095/2106,2095/2110,2095/2111,2095/2112,2095/2113,2092/2114,2092/2115,2092/2116,2092/2117,2092/2118,2092/2119,2092/2120,2092/2121,2090/2122,2092/2123,2092/2124,2095/2125,2092/2126,2095/2127,2095/2128,2095/2129,2095/2130,2095/2131,2095/2132,2095/2133,2076/2139,2095/2106,TO 2095/2133, 1349</t>
  </si>
  <si>
    <t>Name of the Village: RAMSINGHPRASAD</t>
  </si>
  <si>
    <t>PS No- 82</t>
  </si>
  <si>
    <t>4 to 10,21,30 to 57,58 to 80,81 to 92,96,97,99,100 to 118,120,121,122,,123,125,127,128,129,131, 132 ,133,135,137,138,140 to 150,152 to 154,443,456,457,458,460 to 466,470,475,47,479, 483,485,490 to 495,498,504,50,510,511,512,513,515 to 537,539 to 548,550 to 556,559,566,  567to 586,588,589 to 592,606 to 609,614,624,625 to 640,644 to 650,652 to 656,658,659 to 664,666 to 700,702 to 716,718 to 730,732 to 751,768 to 773,774,775 to 782,784 to 801,459,1,2,3,11 to 20,22,23 to 29,93 to 95,124,126,130,151,156,173 to 177,180to 216,218 to 221,224, 225,230,231,237,240 to 247,251,252,253,254,259,272,273,274,292 to 294,296 to 301,309 to321, 324,325 to 330,392 to 397,399,401,403 to 405,414,415,417,418 to 442,444,446,448,450 to 454, 459,467,469,472, 473,474,478,481,483,486,487,489,496,497, 500,502,503,505, 506,508,549, 558, 560,  to 562,563,564,593 to 597,599,600 to 605,610,615 to 623,753,754,758,759 to 764, 802, 255, 258</t>
  </si>
  <si>
    <t>278, 134, 138 To 140, 202T0204, 209, 217, 226,228,249,267, 271,275, 281,282, 284,290, 269, 587,,278/921,665, 841,48/911, 268/913,951,260,261,863,</t>
  </si>
  <si>
    <t>212T0216, 219T0222, 224, 225, 229T0233,242T0246, 248, 250, 256, 285, 286, 287, 288, 291, 295, 295, 302T0320, 323,329T0334,336T0341,343,346,347,353Tto356,359T0386,388T0391, 393T0412,414T0427,429T0433,435,437,439,440To449,455to468, 470T0475, 477 To 481, 484,487To489, 491, 493T0499,501,502,504To517, 519,520,521, 522T0527, 530,534,535, 537,538,540T0542 to 552, 574, 338/337/915, 225/919, 289/918, 230/922, 416/923, 374/924, 286/32</t>
  </si>
  <si>
    <t>REMARKS</t>
  </si>
  <si>
    <t>Existing BMV according to category of land</t>
  </si>
  <si>
    <t xml:space="preserve">Last 2 Year average valuation (Highest 50%) statistics </t>
  </si>
  <si>
    <t>Proposed Valuation</t>
  </si>
  <si>
    <t xml:space="preserve"> 274,  279,  293,  298,  345,  356,  347,  348,  349,  350,  483,  490,  491,  492,  495, 496,  497,  498,  500,  501,  502,  503,  505,  506,  508,  509,  510,  512,  513,  514,  515,  516,  517,  521,  522,  523,  525,  526,  537,  538,  539,  552,  558,  560,  561,  566,  568,  569,  570, 571,  572,  574,  575,  576,  577,  579,  581,  582,  583,  584,  585,  586,  588,  601,  602,  604, 605,  606,  609,  612,  614,  615,  616,  618,  622,  624,  628,  824,  836,  839.    342/839</t>
  </si>
  <si>
    <t>543 to 562</t>
  </si>
  <si>
    <t>.</t>
  </si>
  <si>
    <t>2,3,4,6,8,9,10,11,12,13,14,15,16,17,18,19,20,21,22,23,24,25,26,27,28,34,30,35,36,37,38,40,41,42,43,44,45,46,47,48,49,50,51,53,54,52,56,57,55,58,59,60,62,64,65,66,68,69,67,70,71,72,73,74,75,76,77,78,79,80,81,82,83,84,85,86,87,88,89,90,91,92,93,94,95,96,97,98,99,100,101,102,103,104,105,107,109,110,111,112,114,115,116,117,118,119,120,121,122,123,124,241,349,356,341,342,340,345,347,418,420,421,422,430,429,431,432,428,433,423,434,441,436,439,442,438,435,426,427,437,457,443,445,440,444,452,454,455,456,460,462,463,462,463,470,472,473,475,477,178,479,480,481,476,464,465,468,469,491,493,499,501,,542,519,520,548,543,544,241/547,493,</t>
  </si>
  <si>
    <t>532,533,545,529,200,201,202,199,186,187,184,188,189,182,196,218,219,217,221,220,215,216,197,185</t>
  </si>
  <si>
    <t>5,26,106,132,133,134,138,144,146,149,151,153,154,208,211,150,152,228,301,321,325,330,370,384,385,386,387,388,389,406,417,416,414,419,446,447,448,449,450,451,413,458,459,461,466,471,483,484,487,521,523,524,525,528,531,534,538,63,474,257,359,262,</t>
  </si>
  <si>
    <t>SINGLE TRANSACTION 3,00,00,000/-</t>
  </si>
  <si>
    <t>NIL</t>
  </si>
  <si>
    <t>SINGLE TRANSACTION 4,80,000/-</t>
  </si>
  <si>
    <t>SINGLE TRANSACTION 3,60,169/-</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</si>
</sst>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Arial Narrow"/>
      <family val="2"/>
    </font>
    <font>
      <sz val="9"/>
      <color theme="1"/>
      <name val="Calibri"/>
      <family val="2"/>
      <scheme val="minor"/>
    </font>
    <font>
      <sz val="11"/>
      <color theme="1"/>
      <name val="Times New Roman"/>
      <family val="1"/>
    </font>
    <font>
      <sz val="11"/>
      <color rgb="FF000000"/>
      <name val="Times New Roman"/>
      <family val="1"/>
    </font>
    <font>
      <b/>
      <sz val="10"/>
      <color theme="1"/>
      <name val="Arial Narrow"/>
      <family val="2"/>
    </font>
    <font>
      <sz val="9"/>
      <color theme="1"/>
      <name val="Times New Roman"/>
      <family val="1"/>
    </font>
    <font>
      <sz val="10"/>
      <color theme="1"/>
      <name val="Times New Roman"/>
      <family val="1"/>
    </font>
    <font>
      <b/>
      <sz val="9.5"/>
      <color theme="1"/>
      <name val="Arial Narrow"/>
      <family val="2"/>
    </font>
    <font>
      <sz val="10"/>
      <color rgb="FF00000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s>
  <cellStyleXfs count="1">
    <xf numFmtId="0" fontId="0" fillId="0" borderId="0"/>
  </cellStyleXfs>
  <cellXfs count="41">
    <xf numFmtId="0" fontId="0" fillId="0" borderId="0" xfId="0"/>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0" fontId="0" fillId="0" borderId="1" xfId="0" applyBorder="1" applyAlignment="1">
      <alignment vertical="center" wrapText="1"/>
    </xf>
    <xf numFmtId="0" fontId="2" fillId="0" borderId="1" xfId="0" applyFont="1" applyBorder="1" applyAlignment="1">
      <alignment horizontal="center"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6" xfId="0" applyFont="1" applyBorder="1" applyAlignment="1">
      <alignment horizontal="center" vertical="center" wrapText="1"/>
    </xf>
    <xf numFmtId="0" fontId="5" fillId="0" borderId="1" xfId="0" applyFont="1" applyBorder="1" applyAlignment="1">
      <alignment horizontal="center" vertical="center" wrapText="1"/>
    </xf>
    <xf numFmtId="0" fontId="6" fillId="0" borderId="6"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7" fillId="0" borderId="6" xfId="0" applyFont="1" applyBorder="1" applyAlignment="1">
      <alignment horizontal="center" vertical="center" wrapText="1"/>
    </xf>
    <xf numFmtId="0" fontId="0" fillId="0" borderId="0" xfId="0" applyFill="1" applyBorder="1" applyAlignment="1">
      <alignment horizontal="left" vertical="top" wrapText="1"/>
    </xf>
    <xf numFmtId="3" fontId="1" fillId="0" borderId="1" xfId="0" applyNumberFormat="1" applyFont="1" applyBorder="1" applyAlignment="1">
      <alignment horizontal="center" vertical="center" wrapText="1"/>
    </xf>
    <xf numFmtId="0" fontId="0" fillId="0" borderId="0"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wrapText="1"/>
    </xf>
    <xf numFmtId="0" fontId="1" fillId="0" borderId="1" xfId="0" applyFont="1" applyBorder="1" applyAlignment="1">
      <alignment wrapText="1"/>
    </xf>
    <xf numFmtId="0" fontId="0" fillId="0" borderId="1" xfId="0" applyBorder="1" applyAlignment="1">
      <alignment horizontal="center" vertical="center" wrapText="1"/>
    </xf>
    <xf numFmtId="0" fontId="1" fillId="0" borderId="0" xfId="0" applyFont="1"/>
    <xf numFmtId="3" fontId="1" fillId="0" borderId="0" xfId="0" applyNumberFormat="1" applyFont="1"/>
    <xf numFmtId="0" fontId="1" fillId="0" borderId="0" xfId="0" applyFont="1" applyAlignment="1">
      <alignment horizontal="center" wrapText="1"/>
    </xf>
    <xf numFmtId="0" fontId="8" fillId="0" borderId="0" xfId="0" applyFont="1" applyAlignment="1">
      <alignment horizontal="center" wrapText="1"/>
    </xf>
    <xf numFmtId="0" fontId="9" fillId="0" borderId="6" xfId="0"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xf>
    <xf numFmtId="0" fontId="0" fillId="0" borderId="5" xfId="0" applyBorder="1" applyAlignment="1">
      <alignment horizontal="center"/>
    </xf>
    <xf numFmtId="0" fontId="0" fillId="0" borderId="1" xfId="0" applyBorder="1" applyAlignment="1">
      <alignment horizont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B1" workbookViewId="0">
      <selection activeCell="K1" sqref="K1:K1048576"/>
    </sheetView>
  </sheetViews>
  <sheetFormatPr defaultRowHeight="14.4" x14ac:dyDescent="0.3"/>
  <cols>
    <col min="1" max="1" width="13.88671875" customWidth="1"/>
    <col min="2" max="2" width="15.6640625" customWidth="1"/>
    <col min="3" max="4" width="12" customWidth="1"/>
    <col min="5" max="5" width="72.6640625" customWidth="1"/>
    <col min="8" max="8" width="13" customWidth="1"/>
    <col min="9" max="9" width="25.6640625" customWidth="1"/>
    <col min="10" max="10" width="10.109375" customWidth="1"/>
  </cols>
  <sheetData>
    <row r="1" spans="1:10" x14ac:dyDescent="0.3">
      <c r="A1" s="36" t="s">
        <v>32</v>
      </c>
      <c r="B1" s="36"/>
    </row>
    <row r="2" spans="1:10" x14ac:dyDescent="0.3">
      <c r="A2" s="37" t="s">
        <v>31</v>
      </c>
      <c r="B2" s="37"/>
      <c r="C2" t="s">
        <v>33</v>
      </c>
    </row>
    <row r="3" spans="1:10" ht="57.6" x14ac:dyDescent="0.3">
      <c r="A3" s="2" t="s">
        <v>0</v>
      </c>
      <c r="B3" s="2" t="s">
        <v>1</v>
      </c>
      <c r="C3" s="2" t="s">
        <v>2</v>
      </c>
      <c r="D3" s="2"/>
      <c r="E3" s="2" t="s">
        <v>3</v>
      </c>
      <c r="F3" s="2" t="s">
        <v>4</v>
      </c>
      <c r="G3" s="8" t="s">
        <v>247</v>
      </c>
      <c r="H3" s="23" t="s">
        <v>248</v>
      </c>
      <c r="I3" s="23" t="s">
        <v>249</v>
      </c>
      <c r="J3" s="23" t="s">
        <v>250</v>
      </c>
    </row>
    <row r="4" spans="1:10" ht="33" customHeight="1" x14ac:dyDescent="0.3">
      <c r="A4" s="33" t="s">
        <v>5</v>
      </c>
      <c r="B4" s="32" t="s">
        <v>6</v>
      </c>
      <c r="C4" s="32" t="s">
        <v>7</v>
      </c>
      <c r="D4" s="2" t="s">
        <v>8</v>
      </c>
      <c r="E4" s="3"/>
      <c r="F4" s="2"/>
      <c r="G4" s="24"/>
      <c r="H4" s="7"/>
      <c r="I4" s="24"/>
      <c r="J4" s="7"/>
    </row>
    <row r="5" spans="1:10" ht="27.75" customHeight="1" x14ac:dyDescent="0.3">
      <c r="A5" s="34"/>
      <c r="B5" s="32"/>
      <c r="C5" s="32"/>
      <c r="D5" s="2" t="s">
        <v>9</v>
      </c>
      <c r="E5" s="2"/>
      <c r="F5" s="2"/>
      <c r="G5" s="24"/>
      <c r="H5" s="7"/>
      <c r="I5" s="7"/>
      <c r="J5" s="7"/>
    </row>
    <row r="6" spans="1:10" ht="42.75" customHeight="1" x14ac:dyDescent="0.3">
      <c r="A6" s="34"/>
      <c r="B6" s="32"/>
      <c r="C6" s="32" t="s">
        <v>10</v>
      </c>
      <c r="D6" s="2" t="s">
        <v>8</v>
      </c>
      <c r="E6" s="3"/>
      <c r="F6" s="2"/>
      <c r="G6" s="24"/>
      <c r="H6" s="7"/>
      <c r="I6" s="25"/>
      <c r="J6" s="7"/>
    </row>
    <row r="7" spans="1:10" ht="30" customHeight="1" x14ac:dyDescent="0.3">
      <c r="A7" s="34"/>
      <c r="B7" s="32"/>
      <c r="C7" s="32"/>
      <c r="D7" s="2" t="s">
        <v>9</v>
      </c>
      <c r="E7" s="2"/>
      <c r="F7" s="2"/>
      <c r="G7" s="24"/>
      <c r="H7" s="7"/>
      <c r="I7" s="7"/>
      <c r="J7" s="7"/>
    </row>
    <row r="8" spans="1:10" ht="28.8" x14ac:dyDescent="0.3">
      <c r="A8" s="34"/>
      <c r="B8" s="32"/>
      <c r="C8" s="32" t="s">
        <v>11</v>
      </c>
      <c r="D8" s="2" t="s">
        <v>8</v>
      </c>
      <c r="E8" s="4" t="s">
        <v>255</v>
      </c>
      <c r="F8" s="2"/>
      <c r="G8" s="24"/>
      <c r="H8" s="7">
        <v>180000</v>
      </c>
      <c r="I8" s="28">
        <v>205452</v>
      </c>
      <c r="J8" s="7">
        <f>1.2*H8</f>
        <v>216000</v>
      </c>
    </row>
    <row r="9" spans="1:10" ht="72" x14ac:dyDescent="0.3">
      <c r="A9" s="34"/>
      <c r="B9" s="32"/>
      <c r="C9" s="32"/>
      <c r="D9" s="2" t="s">
        <v>9</v>
      </c>
      <c r="E9" s="2" t="s">
        <v>19</v>
      </c>
      <c r="F9" s="2"/>
      <c r="G9" s="24"/>
      <c r="H9" s="7">
        <v>180000</v>
      </c>
      <c r="I9" s="28">
        <v>205452</v>
      </c>
      <c r="J9" s="7">
        <f>1.15*H9</f>
        <v>206999.99999999997</v>
      </c>
    </row>
    <row r="10" spans="1:10" ht="42.75" customHeight="1" x14ac:dyDescent="0.3">
      <c r="A10" s="34"/>
      <c r="B10" s="32" t="s">
        <v>12</v>
      </c>
      <c r="C10" s="32" t="s">
        <v>13</v>
      </c>
      <c r="D10" s="2" t="s">
        <v>14</v>
      </c>
      <c r="E10" s="2"/>
      <c r="F10" s="2"/>
      <c r="G10" s="24"/>
      <c r="H10" s="7"/>
      <c r="I10" s="7"/>
      <c r="J10" s="7"/>
    </row>
    <row r="11" spans="1:10" x14ac:dyDescent="0.3">
      <c r="A11" s="34"/>
      <c r="B11" s="32"/>
      <c r="C11" s="32"/>
      <c r="D11" s="2" t="s">
        <v>15</v>
      </c>
      <c r="E11" s="3"/>
      <c r="F11" s="2"/>
      <c r="G11" s="24"/>
      <c r="H11" s="7"/>
      <c r="I11" s="7"/>
      <c r="J11" s="7"/>
    </row>
    <row r="12" spans="1:10" ht="126" customHeight="1" x14ac:dyDescent="0.3">
      <c r="A12" s="34"/>
      <c r="B12" s="32"/>
      <c r="C12" s="32" t="s">
        <v>16</v>
      </c>
      <c r="D12" s="2" t="s">
        <v>17</v>
      </c>
      <c r="E12" s="26" t="s">
        <v>254</v>
      </c>
      <c r="F12" s="2"/>
      <c r="G12" s="24"/>
      <c r="H12" s="7">
        <v>180000</v>
      </c>
      <c r="I12" s="28">
        <v>205452</v>
      </c>
      <c r="J12" s="7">
        <f>1.15*H12</f>
        <v>206999.99999999997</v>
      </c>
    </row>
    <row r="13" spans="1:10" x14ac:dyDescent="0.3">
      <c r="A13" s="34"/>
      <c r="B13" s="32"/>
      <c r="C13" s="32"/>
      <c r="D13" s="2" t="s">
        <v>18</v>
      </c>
      <c r="E13" s="2"/>
      <c r="F13" s="2"/>
      <c r="G13" s="24"/>
      <c r="H13" s="7"/>
      <c r="I13" s="7"/>
      <c r="J13" s="7"/>
    </row>
    <row r="14" spans="1:10" ht="108.75" customHeight="1"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103.5" customHeight="1" x14ac:dyDescent="0.3">
      <c r="A17" s="32" t="s">
        <v>24</v>
      </c>
      <c r="B17" s="2" t="s">
        <v>25</v>
      </c>
      <c r="C17" s="2"/>
      <c r="D17" s="2"/>
      <c r="E17" s="5" t="s">
        <v>30</v>
      </c>
      <c r="F17" s="2"/>
      <c r="G17" s="24"/>
      <c r="H17" s="7">
        <v>1350000</v>
      </c>
      <c r="I17" s="29" t="s">
        <v>257</v>
      </c>
      <c r="J17" s="7">
        <f>1.15*H17</f>
        <v>1552499.9999999998</v>
      </c>
    </row>
    <row r="18" spans="1:10" x14ac:dyDescent="0.3">
      <c r="A18" s="32"/>
      <c r="B18" s="2" t="s">
        <v>26</v>
      </c>
      <c r="C18" s="2"/>
      <c r="D18" s="2"/>
      <c r="E18" s="2"/>
      <c r="F18" s="2"/>
      <c r="G18" s="24"/>
      <c r="H18" s="7"/>
      <c r="I18" s="2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58.5" customHeight="1" x14ac:dyDescent="0.3">
      <c r="A21" s="2" t="s">
        <v>29</v>
      </c>
      <c r="B21" s="3"/>
      <c r="C21" s="3"/>
      <c r="D21" s="3"/>
      <c r="E21" s="6" t="s">
        <v>256</v>
      </c>
      <c r="F21" s="3"/>
      <c r="G21" s="7"/>
      <c r="H21" s="7">
        <v>250000</v>
      </c>
      <c r="I21" s="7">
        <f>H21</f>
        <v>250000</v>
      </c>
      <c r="J21" s="7">
        <f>1.12*H21</f>
        <v>280000</v>
      </c>
    </row>
  </sheetData>
  <mergeCells count="12">
    <mergeCell ref="A1:B1"/>
    <mergeCell ref="A2:B2"/>
    <mergeCell ref="C12:C13"/>
    <mergeCell ref="B10:B13"/>
    <mergeCell ref="B14:B16"/>
    <mergeCell ref="A17:A20"/>
    <mergeCell ref="A4:A16"/>
    <mergeCell ref="C4:C5"/>
    <mergeCell ref="C6:C7"/>
    <mergeCell ref="C8:C9"/>
    <mergeCell ref="B4:B9"/>
    <mergeCell ref="C10:C1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82</v>
      </c>
      <c r="B2" s="37"/>
      <c r="C2" t="s">
        <v>80</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43.2" x14ac:dyDescent="0.3">
      <c r="A8" s="34"/>
      <c r="B8" s="32"/>
      <c r="C8" s="32" t="s">
        <v>11</v>
      </c>
      <c r="D8" s="2" t="s">
        <v>8</v>
      </c>
      <c r="E8" s="2" t="s">
        <v>75</v>
      </c>
      <c r="F8" s="2"/>
      <c r="G8" s="24"/>
      <c r="H8" s="7">
        <v>190000</v>
      </c>
      <c r="I8" s="7">
        <f>1.6*H8</f>
        <v>304000</v>
      </c>
      <c r="J8" s="7">
        <f>1.8*H8</f>
        <v>342000</v>
      </c>
    </row>
    <row r="9" spans="1:10" ht="57.6" x14ac:dyDescent="0.3">
      <c r="A9" s="34"/>
      <c r="B9" s="32"/>
      <c r="C9" s="32"/>
      <c r="D9" s="2" t="s">
        <v>9</v>
      </c>
      <c r="E9" s="2" t="s">
        <v>76</v>
      </c>
      <c r="F9" s="2"/>
      <c r="G9" s="24"/>
      <c r="H9" s="7">
        <v>190000</v>
      </c>
      <c r="I9" s="7">
        <f>1.6*H9</f>
        <v>304000</v>
      </c>
      <c r="J9" s="7">
        <f>1.7*H9</f>
        <v>323000</v>
      </c>
    </row>
    <row r="10" spans="1:10" x14ac:dyDescent="0.3">
      <c r="A10" s="34"/>
      <c r="B10" s="32" t="s">
        <v>12</v>
      </c>
      <c r="C10" s="32" t="s">
        <v>57</v>
      </c>
      <c r="D10" s="2" t="s">
        <v>14</v>
      </c>
      <c r="E10" s="2"/>
      <c r="F10" s="2"/>
      <c r="G10" s="24"/>
      <c r="H10" s="7"/>
      <c r="I10" s="7"/>
      <c r="J10" s="7"/>
    </row>
    <row r="11" spans="1:10" x14ac:dyDescent="0.3">
      <c r="A11" s="34"/>
      <c r="B11" s="32"/>
      <c r="C11" s="32"/>
      <c r="D11" s="2" t="s">
        <v>15</v>
      </c>
      <c r="E11" s="2"/>
      <c r="F11" s="2"/>
      <c r="G11" s="24"/>
      <c r="H11" s="7"/>
      <c r="I11" s="7"/>
      <c r="J11" s="7"/>
    </row>
    <row r="12" spans="1:10" ht="230.4" x14ac:dyDescent="0.3">
      <c r="A12" s="34"/>
      <c r="B12" s="32"/>
      <c r="C12" s="32" t="s">
        <v>16</v>
      </c>
      <c r="D12" s="2" t="s">
        <v>17</v>
      </c>
      <c r="E12" s="1" t="s">
        <v>77</v>
      </c>
      <c r="F12" s="2"/>
      <c r="G12" s="24"/>
      <c r="H12" s="7">
        <v>190000</v>
      </c>
      <c r="I12" s="7">
        <f>1.6*H12</f>
        <v>304000</v>
      </c>
      <c r="J12" s="7">
        <f>1.6*H12</f>
        <v>304000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165.6" x14ac:dyDescent="0.3">
      <c r="A17" s="32" t="s">
        <v>24</v>
      </c>
      <c r="B17" s="2" t="s">
        <v>25</v>
      </c>
      <c r="C17" s="2"/>
      <c r="D17" s="2"/>
      <c r="E17" s="5" t="s">
        <v>78</v>
      </c>
      <c r="F17" s="2"/>
      <c r="G17" s="24"/>
      <c r="H17" s="7">
        <v>1080000</v>
      </c>
      <c r="I17" s="7">
        <f>H17</f>
        <v>1080000</v>
      </c>
      <c r="J17" s="7">
        <f>1.1*I17</f>
        <v>1188000</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207" x14ac:dyDescent="0.3">
      <c r="A21" s="2" t="s">
        <v>29</v>
      </c>
      <c r="B21" s="2"/>
      <c r="C21" s="3"/>
      <c r="D21" s="3"/>
      <c r="E21" s="6" t="s">
        <v>79</v>
      </c>
      <c r="F21" s="3"/>
      <c r="G21" s="7"/>
      <c r="H21" s="7">
        <v>180000</v>
      </c>
      <c r="I21" s="7">
        <f>3.62*H21</f>
        <v>651600</v>
      </c>
      <c r="J21" s="7">
        <f>2.5*H21</f>
        <v>450000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2"/>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81</v>
      </c>
      <c r="B2" s="37"/>
      <c r="C2" t="s">
        <v>83</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t="s">
        <v>84</v>
      </c>
      <c r="F8" s="2"/>
      <c r="G8" s="24"/>
      <c r="H8" s="7">
        <v>316500</v>
      </c>
      <c r="I8" s="7">
        <f>H8</f>
        <v>316500</v>
      </c>
      <c r="J8" s="7">
        <f>1.3*I8</f>
        <v>411450</v>
      </c>
    </row>
    <row r="9" spans="1:10" ht="28.8" x14ac:dyDescent="0.3">
      <c r="A9" s="34"/>
      <c r="B9" s="32"/>
      <c r="C9" s="32"/>
      <c r="D9" s="2" t="s">
        <v>9</v>
      </c>
      <c r="E9" s="2" t="s">
        <v>85</v>
      </c>
      <c r="F9" s="2"/>
      <c r="G9" s="24"/>
      <c r="H9" s="7">
        <v>316500</v>
      </c>
      <c r="I9" s="7">
        <f>H9</f>
        <v>316500</v>
      </c>
      <c r="J9" s="7">
        <f>1.2*I9</f>
        <v>379800</v>
      </c>
    </row>
    <row r="10" spans="1:10" x14ac:dyDescent="0.3">
      <c r="A10" s="34"/>
      <c r="B10" s="32" t="s">
        <v>12</v>
      </c>
      <c r="C10" s="32" t="s">
        <v>57</v>
      </c>
      <c r="D10" s="2" t="s">
        <v>14</v>
      </c>
      <c r="E10" s="2"/>
      <c r="F10" s="2"/>
      <c r="G10" s="24"/>
      <c r="H10" s="7"/>
      <c r="I10" s="7"/>
      <c r="J10" s="7"/>
    </row>
    <row r="11" spans="1:10" x14ac:dyDescent="0.3">
      <c r="A11" s="34"/>
      <c r="B11" s="32"/>
      <c r="C11" s="32"/>
      <c r="D11" s="2" t="s">
        <v>15</v>
      </c>
      <c r="E11" s="2"/>
      <c r="F11" s="2"/>
      <c r="G11" s="24"/>
      <c r="H11" s="7"/>
      <c r="I11" s="7"/>
      <c r="J11" s="7"/>
    </row>
    <row r="12" spans="1:10" ht="201.6" x14ac:dyDescent="0.3">
      <c r="A12" s="34"/>
      <c r="B12" s="32"/>
      <c r="C12" s="32" t="s">
        <v>16</v>
      </c>
      <c r="D12" s="2" t="s">
        <v>17</v>
      </c>
      <c r="E12" s="1" t="s">
        <v>86</v>
      </c>
      <c r="F12" s="2"/>
      <c r="G12" s="24"/>
      <c r="H12" s="7">
        <v>316500</v>
      </c>
      <c r="I12" s="7">
        <f>H12</f>
        <v>316500</v>
      </c>
      <c r="J12" s="7">
        <f>1.15*I12</f>
        <v>363975</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124.2" x14ac:dyDescent="0.3">
      <c r="A17" s="32" t="s">
        <v>24</v>
      </c>
      <c r="B17" s="2" t="s">
        <v>25</v>
      </c>
      <c r="C17" s="2"/>
      <c r="D17" s="2"/>
      <c r="E17" s="5" t="s">
        <v>87</v>
      </c>
      <c r="F17" s="2"/>
      <c r="G17" s="24"/>
      <c r="H17" s="7">
        <v>799200</v>
      </c>
      <c r="I17" s="7">
        <f>H17</f>
        <v>799200</v>
      </c>
      <c r="J17" s="7">
        <f>1.15*I17</f>
        <v>919079.99999999988</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55.2" x14ac:dyDescent="0.3">
      <c r="A21" s="2" t="s">
        <v>29</v>
      </c>
      <c r="B21" s="2"/>
      <c r="C21" s="3"/>
      <c r="D21" s="3"/>
      <c r="E21" s="6" t="s">
        <v>251</v>
      </c>
      <c r="F21" s="3"/>
      <c r="G21" s="7"/>
      <c r="H21" s="7">
        <v>520000</v>
      </c>
      <c r="I21" s="7">
        <f>1.21*H21</f>
        <v>629200</v>
      </c>
      <c r="J21" s="7">
        <f>1.25*H21</f>
        <v>650000</v>
      </c>
    </row>
    <row r="22" spans="1:10" x14ac:dyDescent="0.3">
      <c r="J22" t="s">
        <v>253</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88</v>
      </c>
      <c r="B2" s="37"/>
      <c r="C2" t="s">
        <v>95</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43.2" x14ac:dyDescent="0.3">
      <c r="A8" s="34"/>
      <c r="B8" s="32"/>
      <c r="C8" s="32" t="s">
        <v>11</v>
      </c>
      <c r="D8" s="2" t="s">
        <v>8</v>
      </c>
      <c r="E8" s="2" t="s">
        <v>89</v>
      </c>
      <c r="F8" s="2"/>
      <c r="G8" s="24"/>
      <c r="H8" s="7"/>
      <c r="I8" s="7"/>
      <c r="J8" s="7"/>
    </row>
    <row r="9" spans="1:10" ht="57.6" x14ac:dyDescent="0.3">
      <c r="A9" s="34"/>
      <c r="B9" s="32"/>
      <c r="C9" s="32"/>
      <c r="D9" s="2" t="s">
        <v>9</v>
      </c>
      <c r="E9" s="2" t="s">
        <v>90</v>
      </c>
      <c r="F9" s="2"/>
      <c r="G9" s="24"/>
      <c r="H9" s="7"/>
      <c r="I9" s="7"/>
      <c r="J9" s="7"/>
    </row>
    <row r="10" spans="1:10" x14ac:dyDescent="0.3">
      <c r="A10" s="34"/>
      <c r="B10" s="32" t="s">
        <v>12</v>
      </c>
      <c r="C10" s="32" t="s">
        <v>57</v>
      </c>
      <c r="D10" s="2" t="s">
        <v>14</v>
      </c>
      <c r="E10" s="2"/>
      <c r="F10" s="2"/>
      <c r="G10" s="24"/>
      <c r="H10" s="7"/>
      <c r="I10" s="7"/>
      <c r="J10" s="7"/>
    </row>
    <row r="11" spans="1:10" ht="230.4" x14ac:dyDescent="0.3">
      <c r="A11" s="34"/>
      <c r="B11" s="32"/>
      <c r="C11" s="32"/>
      <c r="D11" s="2" t="s">
        <v>15</v>
      </c>
      <c r="E11" s="2" t="s">
        <v>92</v>
      </c>
      <c r="F11" s="2"/>
      <c r="G11" s="24"/>
      <c r="H11" s="7">
        <v>330000</v>
      </c>
      <c r="I11" s="7">
        <f>1.98*H11</f>
        <v>653400</v>
      </c>
      <c r="J11" s="7">
        <f>1.5*H11</f>
        <v>495000</v>
      </c>
    </row>
    <row r="12" spans="1:10" ht="115.2" x14ac:dyDescent="0.3">
      <c r="A12" s="34"/>
      <c r="B12" s="32"/>
      <c r="C12" s="32" t="s">
        <v>16</v>
      </c>
      <c r="D12" s="2" t="s">
        <v>17</v>
      </c>
      <c r="E12" s="1" t="s">
        <v>91</v>
      </c>
      <c r="F12" s="2"/>
      <c r="G12" s="24"/>
      <c r="H12" s="7">
        <v>330000</v>
      </c>
      <c r="I12" s="7">
        <f>1.98*H12</f>
        <v>653400</v>
      </c>
      <c r="J12" s="7">
        <f>1.4*H12</f>
        <v>461999.99999999994</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96.6" x14ac:dyDescent="0.3">
      <c r="A17" s="32" t="s">
        <v>24</v>
      </c>
      <c r="B17" s="2" t="s">
        <v>25</v>
      </c>
      <c r="C17" s="2"/>
      <c r="D17" s="2"/>
      <c r="E17" s="5" t="s">
        <v>93</v>
      </c>
      <c r="F17" s="2"/>
      <c r="G17" s="24"/>
      <c r="H17" s="7">
        <v>1310000</v>
      </c>
      <c r="I17" s="7">
        <f>H17</f>
        <v>1310000</v>
      </c>
      <c r="J17" s="7">
        <f>1.15*I17</f>
        <v>1506500</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55.2" x14ac:dyDescent="0.3">
      <c r="A21" s="2" t="s">
        <v>29</v>
      </c>
      <c r="B21" s="2"/>
      <c r="C21" s="3"/>
      <c r="D21" s="3"/>
      <c r="E21" s="6" t="s">
        <v>94</v>
      </c>
      <c r="F21" s="3"/>
      <c r="G21" s="7"/>
      <c r="H21" s="7">
        <v>350000</v>
      </c>
      <c r="I21" s="7">
        <f>H21</f>
        <v>350000</v>
      </c>
      <c r="J21" s="7">
        <f>1.1*I21</f>
        <v>385000.00000000006</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96</v>
      </c>
      <c r="B2" s="37"/>
      <c r="C2" t="s">
        <v>101</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252" x14ac:dyDescent="0.3">
      <c r="A11" s="34"/>
      <c r="B11" s="32"/>
      <c r="C11" s="32"/>
      <c r="D11" s="2" t="s">
        <v>15</v>
      </c>
      <c r="E11" s="9" t="s">
        <v>98</v>
      </c>
      <c r="F11" s="2"/>
      <c r="G11" s="24"/>
      <c r="H11" s="7">
        <v>365000</v>
      </c>
      <c r="I11" s="7">
        <f>1.5*H11</f>
        <v>547500</v>
      </c>
      <c r="J11" s="7">
        <f>1.6*H11</f>
        <v>584000</v>
      </c>
    </row>
    <row r="12" spans="1:10" ht="187.2" x14ac:dyDescent="0.3">
      <c r="A12" s="34"/>
      <c r="B12" s="32"/>
      <c r="C12" s="32" t="s">
        <v>16</v>
      </c>
      <c r="D12" s="2" t="s">
        <v>17</v>
      </c>
      <c r="E12" s="1" t="s">
        <v>97</v>
      </c>
      <c r="F12" s="2"/>
      <c r="G12" s="24"/>
      <c r="H12" s="7">
        <v>365000</v>
      </c>
      <c r="I12" s="7">
        <f>1.5*H12</f>
        <v>547500</v>
      </c>
      <c r="J12" s="7">
        <f>1.5*H12</f>
        <v>547500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96.6" x14ac:dyDescent="0.3">
      <c r="A17" s="32" t="s">
        <v>24</v>
      </c>
      <c r="B17" s="2" t="s">
        <v>25</v>
      </c>
      <c r="C17" s="2"/>
      <c r="D17" s="2"/>
      <c r="E17" s="5" t="s">
        <v>99</v>
      </c>
      <c r="F17" s="2"/>
      <c r="G17" s="24"/>
      <c r="H17" s="7">
        <v>1440000</v>
      </c>
      <c r="I17" s="7">
        <f>1.04*H17</f>
        <v>1497600</v>
      </c>
      <c r="J17" s="7">
        <f>1.15*H17</f>
        <v>1655999.9999999998</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82.8" x14ac:dyDescent="0.3">
      <c r="A21" s="2" t="s">
        <v>29</v>
      </c>
      <c r="B21" s="2"/>
      <c r="C21" s="3"/>
      <c r="D21" s="3"/>
      <c r="E21" s="6" t="s">
        <v>100</v>
      </c>
      <c r="F21" s="3"/>
      <c r="G21" s="7"/>
      <c r="H21" s="7">
        <v>425000</v>
      </c>
      <c r="I21" s="7">
        <f>H21</f>
        <v>425000</v>
      </c>
      <c r="J21" s="7">
        <f>1.18*I21</f>
        <v>501500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23"/>
  <sheetViews>
    <sheetView topLeftCell="F1" workbookViewId="0">
      <selection activeCell="K1" sqref="K1:K1048576"/>
    </sheetView>
  </sheetViews>
  <sheetFormatPr defaultRowHeight="14.4" x14ac:dyDescent="0.3"/>
  <cols>
    <col min="1" max="1" width="13.88671875" customWidth="1"/>
    <col min="2" max="2" width="23.5546875" customWidth="1"/>
    <col min="3" max="3" width="12" customWidth="1"/>
    <col min="4" max="4" width="11.109375" customWidth="1"/>
    <col min="5" max="5" width="127.88671875" customWidth="1"/>
    <col min="8" max="8" width="13" customWidth="1"/>
    <col min="9" max="9" width="25.6640625" customWidth="1"/>
    <col min="10" max="10" width="10.109375" customWidth="1"/>
  </cols>
  <sheetData>
    <row r="1" spans="1:10" x14ac:dyDescent="0.3">
      <c r="A1" s="36" t="s">
        <v>32</v>
      </c>
      <c r="B1" s="36"/>
    </row>
    <row r="2" spans="1:10" x14ac:dyDescent="0.3">
      <c r="A2" s="37" t="s">
        <v>103</v>
      </c>
      <c r="B2" s="37"/>
      <c r="C2" t="s">
        <v>102</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ht="29.25" customHeight="1" x14ac:dyDescent="0.3">
      <c r="A10" s="34"/>
      <c r="B10" s="32" t="s">
        <v>12</v>
      </c>
      <c r="C10" s="32" t="s">
        <v>57</v>
      </c>
      <c r="D10" s="2" t="s">
        <v>14</v>
      </c>
      <c r="E10" s="2"/>
      <c r="F10" s="2"/>
      <c r="G10" s="24"/>
      <c r="H10" s="7"/>
      <c r="I10" s="7"/>
      <c r="J10" s="7"/>
    </row>
    <row r="11" spans="1:10" ht="0.75" customHeight="1" x14ac:dyDescent="0.3">
      <c r="A11" s="34"/>
      <c r="B11" s="32"/>
      <c r="C11" s="32"/>
      <c r="D11" s="2" t="s">
        <v>15</v>
      </c>
      <c r="E11" s="2"/>
      <c r="F11" s="2"/>
      <c r="G11" s="24"/>
      <c r="H11" s="7"/>
      <c r="I11" s="7"/>
      <c r="J11" s="7"/>
    </row>
    <row r="12" spans="1:10" x14ac:dyDescent="0.3">
      <c r="A12" s="34"/>
      <c r="B12" s="32"/>
      <c r="C12" s="33" t="s">
        <v>16</v>
      </c>
      <c r="D12" s="33" t="s">
        <v>17</v>
      </c>
      <c r="E12" s="39" t="s">
        <v>106</v>
      </c>
      <c r="F12" s="2"/>
      <c r="G12" s="24"/>
      <c r="H12" s="7"/>
      <c r="I12" s="7"/>
      <c r="J12" s="7"/>
    </row>
    <row r="13" spans="1:10" ht="304.5" customHeight="1" x14ac:dyDescent="0.3">
      <c r="A13" s="34"/>
      <c r="B13" s="32"/>
      <c r="C13" s="35"/>
      <c r="D13" s="35"/>
      <c r="E13" s="40"/>
      <c r="F13" s="2"/>
      <c r="G13" s="24"/>
      <c r="H13" s="7">
        <v>210000</v>
      </c>
      <c r="I13" s="7" t="s">
        <v>258</v>
      </c>
      <c r="J13" s="7">
        <f>1.15*H13</f>
        <v>241499.99999999997</v>
      </c>
    </row>
    <row r="14" spans="1:10" x14ac:dyDescent="0.3">
      <c r="A14" s="34"/>
      <c r="B14" s="32"/>
      <c r="C14" s="8"/>
      <c r="D14" s="2" t="s">
        <v>18</v>
      </c>
      <c r="E14" s="2"/>
      <c r="F14" s="2"/>
      <c r="G14" s="24"/>
      <c r="H14" s="7"/>
      <c r="I14" s="7"/>
      <c r="J14" s="7"/>
    </row>
    <row r="15" spans="1:10" x14ac:dyDescent="0.3">
      <c r="A15" s="34"/>
      <c r="B15" s="32" t="s">
        <v>20</v>
      </c>
      <c r="C15" s="2" t="s">
        <v>21</v>
      </c>
      <c r="D15" s="2"/>
      <c r="E15" s="2"/>
      <c r="F15" s="2"/>
      <c r="G15" s="24"/>
      <c r="H15" s="7"/>
      <c r="I15" s="7"/>
      <c r="J15" s="7"/>
    </row>
    <row r="16" spans="1:10" x14ac:dyDescent="0.3">
      <c r="A16" s="34"/>
      <c r="B16" s="32"/>
      <c r="C16" s="2" t="s">
        <v>22</v>
      </c>
      <c r="D16" s="2"/>
      <c r="E16" s="2"/>
      <c r="F16" s="2"/>
      <c r="G16" s="24"/>
      <c r="H16" s="7"/>
      <c r="I16" s="7"/>
      <c r="J16" s="7"/>
    </row>
    <row r="17" spans="1:10" x14ac:dyDescent="0.3">
      <c r="A17" s="35"/>
      <c r="B17" s="32"/>
      <c r="C17" s="2" t="s">
        <v>23</v>
      </c>
      <c r="D17" s="2"/>
      <c r="E17" s="2"/>
      <c r="F17" s="2"/>
      <c r="G17" s="24"/>
      <c r="H17" s="7"/>
      <c r="I17" s="7"/>
      <c r="J17" s="7"/>
    </row>
    <row r="18" spans="1:10" ht="115.5" customHeight="1" x14ac:dyDescent="0.3">
      <c r="A18" s="32" t="s">
        <v>24</v>
      </c>
      <c r="B18" s="2" t="s">
        <v>25</v>
      </c>
      <c r="C18" s="2"/>
      <c r="D18" s="2"/>
      <c r="E18" s="5" t="s">
        <v>105</v>
      </c>
      <c r="F18" s="2"/>
      <c r="G18" s="24"/>
      <c r="H18" s="7">
        <v>1145000</v>
      </c>
      <c r="I18" s="7" t="s">
        <v>258</v>
      </c>
      <c r="J18" s="7">
        <f>1.1*H18</f>
        <v>1259500</v>
      </c>
    </row>
    <row r="19" spans="1:10" x14ac:dyDescent="0.3">
      <c r="A19" s="32"/>
      <c r="B19" s="2" t="s">
        <v>26</v>
      </c>
      <c r="C19" s="2"/>
      <c r="D19" s="2"/>
      <c r="E19" s="2"/>
      <c r="F19" s="2"/>
      <c r="G19" s="7"/>
      <c r="H19" s="7"/>
      <c r="I19" s="7"/>
      <c r="J19" s="7"/>
    </row>
    <row r="20" spans="1:10" x14ac:dyDescent="0.3">
      <c r="A20" s="32"/>
      <c r="B20" s="3" t="s">
        <v>27</v>
      </c>
      <c r="C20" s="3"/>
      <c r="D20" s="3"/>
      <c r="E20" s="3"/>
      <c r="F20" s="3"/>
      <c r="G20" s="7"/>
      <c r="H20" s="7"/>
      <c r="I20" s="7"/>
      <c r="J20" s="7"/>
    </row>
    <row r="21" spans="1:10" x14ac:dyDescent="0.3">
      <c r="A21" s="32"/>
      <c r="B21" s="3" t="s">
        <v>28</v>
      </c>
      <c r="C21" s="3"/>
      <c r="D21" s="3"/>
      <c r="E21" s="3"/>
      <c r="F21" s="3"/>
      <c r="G21" s="7"/>
      <c r="H21" s="7"/>
      <c r="I21" s="7"/>
      <c r="J21" s="7"/>
    </row>
    <row r="22" spans="1:10" ht="28.8" x14ac:dyDescent="0.3">
      <c r="A22" s="2" t="s">
        <v>29</v>
      </c>
      <c r="B22" s="2"/>
      <c r="C22" s="3"/>
      <c r="D22" s="3"/>
      <c r="E22" s="6" t="s">
        <v>104</v>
      </c>
      <c r="F22" s="3"/>
      <c r="H22">
        <v>450000</v>
      </c>
      <c r="I22" s="29" t="s">
        <v>259</v>
      </c>
      <c r="J22">
        <f>1.12*H22</f>
        <v>504000.00000000006</v>
      </c>
    </row>
    <row r="23" spans="1:10" x14ac:dyDescent="0.3">
      <c r="I23" s="27"/>
    </row>
  </sheetData>
  <mergeCells count="14">
    <mergeCell ref="A18:A21"/>
    <mergeCell ref="D12:D13"/>
    <mergeCell ref="E12:E13"/>
    <mergeCell ref="C12:C13"/>
    <mergeCell ref="A1:B1"/>
    <mergeCell ref="A2:B2"/>
    <mergeCell ref="A4:A17"/>
    <mergeCell ref="B4:B9"/>
    <mergeCell ref="C4:C5"/>
    <mergeCell ref="C6:C7"/>
    <mergeCell ref="C8:C9"/>
    <mergeCell ref="B10:B14"/>
    <mergeCell ref="C10:C11"/>
    <mergeCell ref="B15:B17"/>
  </mergeCells>
  <pageMargins left="0.17" right="0.18" top="0.32" bottom="0.17" header="0.19" footer="0.17"/>
  <pageSetup paperSize="9" scale="69" fitToHeight="0" orientation="landscape"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107</v>
      </c>
      <c r="B2" s="37"/>
      <c r="C2" t="s">
        <v>108</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180" thickBot="1" x14ac:dyDescent="0.35">
      <c r="A12" s="34"/>
      <c r="B12" s="32"/>
      <c r="C12" s="32" t="s">
        <v>16</v>
      </c>
      <c r="D12" s="2" t="s">
        <v>17</v>
      </c>
      <c r="E12" s="10" t="s">
        <v>112</v>
      </c>
      <c r="F12" s="2"/>
      <c r="G12" s="24"/>
      <c r="H12" s="7">
        <v>270000</v>
      </c>
      <c r="I12" s="7">
        <f>1.49*H12</f>
        <v>402300</v>
      </c>
      <c r="J12" s="7">
        <f>1.5*H12</f>
        <v>405000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27.6" x14ac:dyDescent="0.3">
      <c r="A17" s="32" t="s">
        <v>24</v>
      </c>
      <c r="B17" s="2" t="s">
        <v>25</v>
      </c>
      <c r="C17" s="2"/>
      <c r="D17" s="2"/>
      <c r="E17" s="5" t="s">
        <v>113</v>
      </c>
      <c r="F17" s="2"/>
      <c r="G17" s="24"/>
      <c r="H17" s="7">
        <v>1805000</v>
      </c>
      <c r="I17" s="7">
        <f>1.01*H17</f>
        <v>1823050</v>
      </c>
      <c r="J17" s="7">
        <f>1.15*H17</f>
        <v>2075749.9999999998</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41.4" x14ac:dyDescent="0.3">
      <c r="A21" s="2" t="s">
        <v>29</v>
      </c>
      <c r="B21" s="2"/>
      <c r="C21" s="3"/>
      <c r="D21" s="3"/>
      <c r="E21" s="6" t="s">
        <v>109</v>
      </c>
      <c r="F21" s="3"/>
      <c r="G21" s="7"/>
      <c r="H21" s="7">
        <v>315000</v>
      </c>
      <c r="I21" s="7">
        <f>1.02*H21</f>
        <v>321300</v>
      </c>
      <c r="J21" s="7">
        <f>1.1*H21</f>
        <v>346500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110</v>
      </c>
      <c r="B2" s="37"/>
      <c r="C2" t="s">
        <v>111</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83.4" thickBot="1" x14ac:dyDescent="0.35">
      <c r="A12" s="34"/>
      <c r="B12" s="32"/>
      <c r="C12" s="32" t="s">
        <v>16</v>
      </c>
      <c r="D12" s="2" t="s">
        <v>17</v>
      </c>
      <c r="E12" s="11" t="s">
        <v>114</v>
      </c>
      <c r="F12" s="2"/>
      <c r="G12" s="24"/>
      <c r="H12" s="7">
        <v>272000</v>
      </c>
      <c r="I12" s="7">
        <f>1.06*H12</f>
        <v>288320</v>
      </c>
      <c r="J12" s="7">
        <f>1.1*H12</f>
        <v>299200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x14ac:dyDescent="0.3">
      <c r="A17" s="32" t="s">
        <v>24</v>
      </c>
      <c r="B17" s="2" t="s">
        <v>25</v>
      </c>
      <c r="C17" s="2"/>
      <c r="D17" s="2"/>
      <c r="E17" s="5" t="s">
        <v>115</v>
      </c>
      <c r="F17" s="2"/>
      <c r="G17" s="24"/>
      <c r="H17" s="7">
        <v>760000</v>
      </c>
      <c r="I17" s="7">
        <f>H17</f>
        <v>760000</v>
      </c>
      <c r="J17" s="7">
        <f>1.1*H17</f>
        <v>836000.00000000012</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41.4" x14ac:dyDescent="0.3">
      <c r="A21" s="2" t="s">
        <v>29</v>
      </c>
      <c r="B21" s="2"/>
      <c r="C21" s="3"/>
      <c r="D21" s="3"/>
      <c r="E21" s="6" t="s">
        <v>109</v>
      </c>
      <c r="F21" s="3"/>
      <c r="G21" s="7"/>
      <c r="H21" s="7">
        <v>300000</v>
      </c>
      <c r="I21" s="7">
        <f>H21</f>
        <v>300000</v>
      </c>
      <c r="J21" s="7">
        <f>1.15*I21</f>
        <v>345000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116</v>
      </c>
      <c r="B2" s="37"/>
      <c r="C2" t="s">
        <v>120</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290.39999999999998" thickBot="1" x14ac:dyDescent="0.35">
      <c r="A12" s="34"/>
      <c r="B12" s="32"/>
      <c r="C12" s="32" t="s">
        <v>16</v>
      </c>
      <c r="D12" s="2" t="s">
        <v>17</v>
      </c>
      <c r="E12" s="11" t="s">
        <v>117</v>
      </c>
      <c r="F12" s="2"/>
      <c r="G12" s="24"/>
      <c r="H12" s="7">
        <v>372000</v>
      </c>
      <c r="I12" s="7">
        <f>H12</f>
        <v>372000</v>
      </c>
      <c r="J12" s="7">
        <f>1.17*I12</f>
        <v>435240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x14ac:dyDescent="0.3">
      <c r="A17" s="32" t="s">
        <v>24</v>
      </c>
      <c r="B17" s="2" t="s">
        <v>25</v>
      </c>
      <c r="C17" s="2"/>
      <c r="D17" s="2"/>
      <c r="E17" s="5" t="s">
        <v>118</v>
      </c>
      <c r="F17" s="2"/>
      <c r="G17" s="24"/>
      <c r="H17" s="7">
        <v>1340000</v>
      </c>
      <c r="I17" s="7">
        <f>H17</f>
        <v>1340000</v>
      </c>
      <c r="J17" s="7">
        <f>1.2*I17</f>
        <v>1608000</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28.8" x14ac:dyDescent="0.3">
      <c r="A21" s="2" t="s">
        <v>29</v>
      </c>
      <c r="B21" s="2"/>
      <c r="C21" s="3"/>
      <c r="D21" s="3"/>
      <c r="E21" s="6" t="s">
        <v>119</v>
      </c>
      <c r="F21" s="3"/>
      <c r="G21" s="7"/>
      <c r="H21" s="7">
        <v>410000</v>
      </c>
      <c r="I21" s="7">
        <f>H21</f>
        <v>410000</v>
      </c>
      <c r="J21" s="7">
        <f>1.1*I21</f>
        <v>451000.00000000006</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121</v>
      </c>
      <c r="B2" s="37"/>
      <c r="C2" t="s">
        <v>126</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t="s">
        <v>122</v>
      </c>
      <c r="F9" s="2"/>
      <c r="G9" s="24"/>
      <c r="H9" s="7">
        <v>165000</v>
      </c>
      <c r="I9" s="7"/>
      <c r="J9" s="7">
        <f>1.2*H9</f>
        <v>198000</v>
      </c>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207.6" thickBot="1" x14ac:dyDescent="0.35">
      <c r="A12" s="34"/>
      <c r="B12" s="32"/>
      <c r="C12" s="32" t="s">
        <v>16</v>
      </c>
      <c r="D12" s="2" t="s">
        <v>17</v>
      </c>
      <c r="E12" s="11" t="s">
        <v>123</v>
      </c>
      <c r="F12" s="2"/>
      <c r="G12" s="24"/>
      <c r="H12" s="7">
        <v>165000</v>
      </c>
      <c r="I12" s="7"/>
      <c r="J12" s="7">
        <f>1.2*H12</f>
        <v>198000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193.2" x14ac:dyDescent="0.3">
      <c r="A17" s="32" t="s">
        <v>24</v>
      </c>
      <c r="B17" s="2" t="s">
        <v>25</v>
      </c>
      <c r="C17" s="2"/>
      <c r="D17" s="2"/>
      <c r="E17" s="5" t="s">
        <v>124</v>
      </c>
      <c r="F17" s="2"/>
      <c r="G17" s="24"/>
      <c r="H17" s="7">
        <v>374000</v>
      </c>
      <c r="I17" s="7">
        <f>1.23*H17</f>
        <v>460020</v>
      </c>
      <c r="J17" s="7">
        <f>1.3*I17</f>
        <v>598026</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69" x14ac:dyDescent="0.3">
      <c r="A21" s="2" t="s">
        <v>29</v>
      </c>
      <c r="B21" s="2"/>
      <c r="C21" s="3"/>
      <c r="D21" s="3"/>
      <c r="E21" s="6" t="s">
        <v>125</v>
      </c>
      <c r="F21" s="3"/>
      <c r="G21" s="7"/>
      <c r="H21" s="7">
        <v>480000</v>
      </c>
      <c r="I21" s="7">
        <f>1.21*H21</f>
        <v>580800</v>
      </c>
      <c r="J21" s="7">
        <f>1.25*H21</f>
        <v>600000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127</v>
      </c>
      <c r="B2" s="37"/>
      <c r="C2" t="s">
        <v>128</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111" thickBot="1" x14ac:dyDescent="0.35">
      <c r="A12" s="34"/>
      <c r="B12" s="32"/>
      <c r="C12" s="32" t="s">
        <v>16</v>
      </c>
      <c r="D12" s="2" t="s">
        <v>17</v>
      </c>
      <c r="E12" s="11" t="s">
        <v>129</v>
      </c>
      <c r="F12" s="2"/>
      <c r="G12" s="24"/>
      <c r="H12" s="7">
        <v>145000</v>
      </c>
      <c r="I12" s="7">
        <f>H12</f>
        <v>145000</v>
      </c>
      <c r="J12" s="7">
        <f>1.1*I12</f>
        <v>159500</v>
      </c>
    </row>
    <row r="13" spans="1:10" ht="28.8" x14ac:dyDescent="0.3">
      <c r="A13" s="34"/>
      <c r="B13" s="32"/>
      <c r="C13" s="32"/>
      <c r="D13" s="2" t="s">
        <v>18</v>
      </c>
      <c r="E13" s="2" t="s">
        <v>130</v>
      </c>
      <c r="F13" s="2"/>
      <c r="G13" s="24"/>
      <c r="H13" s="7">
        <v>145000</v>
      </c>
      <c r="I13" s="7">
        <f>H13</f>
        <v>145000</v>
      </c>
      <c r="J13" s="7">
        <f>1.12*I13</f>
        <v>162400.00000000003</v>
      </c>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30" customHeight="1" thickBot="1" x14ac:dyDescent="0.35">
      <c r="A16" s="35"/>
      <c r="B16" s="32"/>
      <c r="C16" s="2" t="s">
        <v>23</v>
      </c>
      <c r="D16" s="2"/>
      <c r="E16" s="2"/>
      <c r="F16" s="2"/>
      <c r="G16" s="24"/>
      <c r="H16" s="7"/>
      <c r="I16" s="7"/>
      <c r="J16" s="7"/>
    </row>
    <row r="17" spans="1:10" ht="69.599999999999994" thickBot="1" x14ac:dyDescent="0.35">
      <c r="A17" s="32" t="s">
        <v>24</v>
      </c>
      <c r="B17" s="2" t="s">
        <v>25</v>
      </c>
      <c r="C17" s="2"/>
      <c r="D17" s="2"/>
      <c r="E17" s="12" t="s">
        <v>133</v>
      </c>
      <c r="F17" s="2"/>
      <c r="G17" s="24"/>
      <c r="H17" s="7">
        <v>225000</v>
      </c>
      <c r="I17" s="7">
        <f>1.14*H17</f>
        <v>256499.99999999997</v>
      </c>
      <c r="J17" s="7">
        <f>1.2*H17</f>
        <v>270000</v>
      </c>
    </row>
    <row r="18" spans="1:10" ht="15" thickBot="1" x14ac:dyDescent="0.35">
      <c r="A18" s="32"/>
      <c r="B18" s="2" t="s">
        <v>26</v>
      </c>
      <c r="C18" s="2"/>
      <c r="D18" s="2"/>
      <c r="E18" s="13" t="s">
        <v>132</v>
      </c>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96.6" x14ac:dyDescent="0.3">
      <c r="A21" s="2" t="s">
        <v>29</v>
      </c>
      <c r="B21" s="2"/>
      <c r="C21" s="3"/>
      <c r="D21" s="3"/>
      <c r="E21" s="6" t="s">
        <v>131</v>
      </c>
      <c r="F21" s="3"/>
      <c r="G21" s="7"/>
      <c r="H21" s="7">
        <v>155000</v>
      </c>
      <c r="I21" s="7">
        <f>H21</f>
        <v>155000</v>
      </c>
      <c r="J21" s="7">
        <f>1.15*H21</f>
        <v>178250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E1" workbookViewId="0">
      <selection activeCell="K1" sqref="K1:K1048576"/>
    </sheetView>
  </sheetViews>
  <sheetFormatPr defaultRowHeight="14.4" x14ac:dyDescent="0.3"/>
  <cols>
    <col min="1" max="1" width="13.88671875" customWidth="1"/>
    <col min="2" max="2" width="22.6640625" customWidth="1"/>
    <col min="3" max="4" width="12" customWidth="1"/>
    <col min="5" max="5" width="74.44140625" customWidth="1"/>
    <col min="8" max="8" width="13" customWidth="1"/>
    <col min="9" max="9" width="25.6640625" customWidth="1"/>
    <col min="10" max="10" width="10.109375" customWidth="1"/>
  </cols>
  <sheetData>
    <row r="1" spans="1:10" x14ac:dyDescent="0.3">
      <c r="A1" s="36" t="s">
        <v>32</v>
      </c>
      <c r="B1" s="36"/>
    </row>
    <row r="2" spans="1:10" ht="27.75" customHeight="1" x14ac:dyDescent="0.3">
      <c r="A2" s="37" t="s">
        <v>37</v>
      </c>
      <c r="B2" s="37"/>
      <c r="C2" t="s">
        <v>34</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4"/>
      <c r="F8" s="2"/>
      <c r="G8" s="24"/>
      <c r="H8" s="7"/>
      <c r="I8" s="7"/>
      <c r="J8" s="7"/>
    </row>
    <row r="9" spans="1:10" ht="28.8" x14ac:dyDescent="0.3">
      <c r="A9" s="34"/>
      <c r="B9" s="32"/>
      <c r="C9" s="32"/>
      <c r="D9" s="2" t="s">
        <v>9</v>
      </c>
      <c r="E9" s="2"/>
      <c r="F9" s="2"/>
      <c r="G9" s="24"/>
      <c r="H9" s="7"/>
      <c r="I9" s="7"/>
      <c r="J9" s="7"/>
    </row>
    <row r="10" spans="1:10" x14ac:dyDescent="0.3">
      <c r="A10" s="34"/>
      <c r="B10" s="32" t="s">
        <v>12</v>
      </c>
      <c r="C10" s="32" t="s">
        <v>13</v>
      </c>
      <c r="D10" s="2" t="s">
        <v>14</v>
      </c>
      <c r="E10" s="2"/>
      <c r="F10" s="2"/>
      <c r="G10" s="24"/>
      <c r="H10" s="7"/>
      <c r="I10" s="7"/>
      <c r="J10" s="7"/>
    </row>
    <row r="11" spans="1:10" x14ac:dyDescent="0.3">
      <c r="A11" s="34"/>
      <c r="B11" s="32"/>
      <c r="C11" s="32"/>
      <c r="D11" s="2" t="s">
        <v>15</v>
      </c>
      <c r="E11" s="3"/>
      <c r="F11" s="2"/>
      <c r="G11" s="24"/>
      <c r="H11" s="7"/>
      <c r="I11" s="7"/>
      <c r="J11" s="7"/>
    </row>
    <row r="12" spans="1:10" ht="28.8" x14ac:dyDescent="0.3">
      <c r="A12" s="34"/>
      <c r="B12" s="32"/>
      <c r="C12" s="32" t="s">
        <v>16</v>
      </c>
      <c r="D12" s="2" t="s">
        <v>17</v>
      </c>
      <c r="E12" s="2"/>
      <c r="F12" s="2"/>
      <c r="G12" s="24"/>
      <c r="H12" s="7"/>
      <c r="I12" s="7"/>
      <c r="J12" s="7"/>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41.4" x14ac:dyDescent="0.3">
      <c r="A17" s="32" t="s">
        <v>24</v>
      </c>
      <c r="B17" s="2" t="s">
        <v>25</v>
      </c>
      <c r="C17" s="2"/>
      <c r="D17" s="2"/>
      <c r="E17" s="5" t="s">
        <v>35</v>
      </c>
      <c r="F17" s="2"/>
      <c r="G17" s="24"/>
      <c r="H17" s="7">
        <v>720000</v>
      </c>
      <c r="I17" s="7">
        <f>H17</f>
        <v>720000</v>
      </c>
      <c r="J17" s="7">
        <f>1.1*I17</f>
        <v>792000.00000000012</v>
      </c>
    </row>
    <row r="18" spans="1:10" x14ac:dyDescent="0.3">
      <c r="A18" s="32"/>
      <c r="B18" s="2" t="s">
        <v>26</v>
      </c>
      <c r="C18" s="2"/>
      <c r="D18" s="2"/>
      <c r="E18" s="2"/>
      <c r="F18" s="2"/>
      <c r="G18" s="24"/>
      <c r="H18" s="7"/>
      <c r="I18" s="7"/>
      <c r="J18" s="7">
        <f t="shared" ref="J18:J21" si="0">1.1*I18</f>
        <v>0</v>
      </c>
    </row>
    <row r="19" spans="1:10" x14ac:dyDescent="0.3">
      <c r="A19" s="32"/>
      <c r="B19" s="3" t="s">
        <v>27</v>
      </c>
      <c r="C19" s="3"/>
      <c r="D19" s="3"/>
      <c r="E19" s="3"/>
      <c r="F19" s="3"/>
      <c r="G19" s="7"/>
      <c r="H19" s="7"/>
      <c r="I19" s="7"/>
      <c r="J19" s="7">
        <f t="shared" si="0"/>
        <v>0</v>
      </c>
    </row>
    <row r="20" spans="1:10" x14ac:dyDescent="0.3">
      <c r="A20" s="32"/>
      <c r="B20" s="3" t="s">
        <v>28</v>
      </c>
      <c r="C20" s="3"/>
      <c r="D20" s="3"/>
      <c r="E20" s="3"/>
      <c r="F20" s="3"/>
      <c r="G20" s="7"/>
      <c r="H20" s="7"/>
      <c r="I20" s="7"/>
      <c r="J20" s="7">
        <f t="shared" si="0"/>
        <v>0</v>
      </c>
    </row>
    <row r="21" spans="1:10" ht="28.8" x14ac:dyDescent="0.3">
      <c r="A21" s="2" t="s">
        <v>29</v>
      </c>
      <c r="B21" s="3"/>
      <c r="C21" s="3"/>
      <c r="D21" s="3"/>
      <c r="E21" s="6" t="s">
        <v>36</v>
      </c>
      <c r="F21" s="3"/>
      <c r="G21" s="7"/>
      <c r="H21" s="7">
        <v>245000</v>
      </c>
      <c r="I21" s="7">
        <f>H21</f>
        <v>245000</v>
      </c>
      <c r="J21" s="7">
        <f t="shared" si="0"/>
        <v>269500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134</v>
      </c>
      <c r="B2" s="37"/>
      <c r="C2" t="s">
        <v>139</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111" thickBot="1" x14ac:dyDescent="0.35">
      <c r="A12" s="34"/>
      <c r="B12" s="32"/>
      <c r="C12" s="32" t="s">
        <v>16</v>
      </c>
      <c r="D12" s="2" t="s">
        <v>17</v>
      </c>
      <c r="E12" s="11" t="s">
        <v>135</v>
      </c>
      <c r="F12" s="2"/>
      <c r="G12" s="24"/>
      <c r="H12" s="7">
        <v>150000</v>
      </c>
      <c r="I12" s="7">
        <f>1.08*H12</f>
        <v>162000</v>
      </c>
      <c r="J12" s="7">
        <f>1.15*H12</f>
        <v>172500</v>
      </c>
    </row>
    <row r="13" spans="1:10" ht="28.8" x14ac:dyDescent="0.3">
      <c r="A13" s="34"/>
      <c r="B13" s="32"/>
      <c r="C13" s="32"/>
      <c r="D13" s="2" t="s">
        <v>18</v>
      </c>
      <c r="E13" s="2" t="s">
        <v>136</v>
      </c>
      <c r="F13" s="2"/>
      <c r="G13" s="24"/>
      <c r="H13" s="7">
        <v>150000</v>
      </c>
      <c r="I13" s="7">
        <f>H13</f>
        <v>150000</v>
      </c>
      <c r="J13" s="7">
        <f>1.15*H13</f>
        <v>172500</v>
      </c>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45.75" customHeight="1" thickBot="1" x14ac:dyDescent="0.35">
      <c r="A16" s="35"/>
      <c r="B16" s="32"/>
      <c r="C16" s="2" t="s">
        <v>23</v>
      </c>
      <c r="D16" s="2"/>
      <c r="E16" s="2"/>
      <c r="F16" s="2"/>
      <c r="G16" s="24"/>
      <c r="H16" s="7"/>
      <c r="I16" s="7"/>
      <c r="J16" s="7"/>
    </row>
    <row r="17" spans="1:10" ht="42" thickBot="1" x14ac:dyDescent="0.35">
      <c r="A17" s="32" t="s">
        <v>24</v>
      </c>
      <c r="B17" s="2" t="s">
        <v>25</v>
      </c>
      <c r="C17" s="2"/>
      <c r="D17" s="2"/>
      <c r="E17" s="14" t="s">
        <v>138</v>
      </c>
      <c r="F17" s="2"/>
      <c r="G17" s="24"/>
      <c r="H17" s="7">
        <v>165000</v>
      </c>
      <c r="I17" s="7">
        <f>H17</f>
        <v>165000</v>
      </c>
      <c r="J17" s="7">
        <f>1.1*I17</f>
        <v>181500.00000000003</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28.8" x14ac:dyDescent="0.3">
      <c r="A21" s="2" t="s">
        <v>29</v>
      </c>
      <c r="B21" s="2"/>
      <c r="C21" s="3"/>
      <c r="D21" s="3"/>
      <c r="E21" s="6" t="s">
        <v>137</v>
      </c>
      <c r="F21" s="3"/>
      <c r="G21" s="7"/>
      <c r="H21" s="7">
        <v>152000</v>
      </c>
      <c r="I21" s="7">
        <f>H21</f>
        <v>152000</v>
      </c>
      <c r="J21" s="7">
        <f>1.1*I21</f>
        <v>167200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140</v>
      </c>
      <c r="B2" s="37"/>
      <c r="C2" t="s">
        <v>145</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111" thickBot="1" x14ac:dyDescent="0.35">
      <c r="A12" s="34"/>
      <c r="B12" s="32"/>
      <c r="C12" s="32" t="s">
        <v>16</v>
      </c>
      <c r="D12" s="2" t="s">
        <v>17</v>
      </c>
      <c r="E12" s="11" t="s">
        <v>141</v>
      </c>
      <c r="F12" s="2"/>
      <c r="G12" s="24"/>
      <c r="H12" s="7">
        <v>270000</v>
      </c>
      <c r="I12" s="7">
        <v>270000</v>
      </c>
      <c r="J12" s="7">
        <f>1.1*I12</f>
        <v>297000</v>
      </c>
    </row>
    <row r="13" spans="1:10" ht="57.6" x14ac:dyDescent="0.3">
      <c r="A13" s="34"/>
      <c r="B13" s="32"/>
      <c r="C13" s="32"/>
      <c r="D13" s="2" t="s">
        <v>18</v>
      </c>
      <c r="E13" s="2" t="s">
        <v>142</v>
      </c>
      <c r="F13" s="2"/>
      <c r="G13" s="24"/>
      <c r="H13" s="7">
        <v>270000</v>
      </c>
      <c r="I13" s="7">
        <v>270000</v>
      </c>
      <c r="J13" s="7">
        <f>1.1*I13</f>
        <v>297000</v>
      </c>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15" thickBot="1" x14ac:dyDescent="0.35">
      <c r="A16" s="35"/>
      <c r="B16" s="32"/>
      <c r="C16" s="2" t="s">
        <v>23</v>
      </c>
      <c r="D16" s="2"/>
      <c r="E16" s="2"/>
      <c r="F16" s="2"/>
      <c r="G16" s="24"/>
      <c r="H16" s="7"/>
      <c r="I16" s="7"/>
      <c r="J16" s="7"/>
    </row>
    <row r="17" spans="1:10" ht="55.8" thickBot="1" x14ac:dyDescent="0.35">
      <c r="A17" s="32" t="s">
        <v>24</v>
      </c>
      <c r="B17" s="2" t="s">
        <v>25</v>
      </c>
      <c r="C17" s="2"/>
      <c r="D17" s="2"/>
      <c r="E17" s="14" t="s">
        <v>144</v>
      </c>
      <c r="F17" s="2"/>
      <c r="G17" s="24"/>
      <c r="H17" s="7">
        <v>610000</v>
      </c>
      <c r="I17" s="7">
        <f>H17</f>
        <v>610000</v>
      </c>
      <c r="J17" s="7">
        <f>1.1*I17</f>
        <v>671000</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55.2" x14ac:dyDescent="0.3">
      <c r="A21" s="2" t="s">
        <v>29</v>
      </c>
      <c r="B21" s="2"/>
      <c r="C21" s="3"/>
      <c r="D21" s="3"/>
      <c r="E21" s="6" t="s">
        <v>143</v>
      </c>
      <c r="F21" s="3"/>
      <c r="G21" s="7"/>
      <c r="H21" s="7">
        <v>170000</v>
      </c>
      <c r="I21" s="7">
        <f>1.04*H21</f>
        <v>176800</v>
      </c>
      <c r="J21" s="7">
        <f>1.1*H21</f>
        <v>187000.00000000003</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95.88671875" customWidth="1"/>
    <col min="8" max="8" width="13" customWidth="1"/>
    <col min="9" max="9" width="25.6640625" customWidth="1"/>
    <col min="10" max="10" width="10.109375" customWidth="1"/>
  </cols>
  <sheetData>
    <row r="1" spans="1:10" x14ac:dyDescent="0.3">
      <c r="A1" s="36" t="s">
        <v>32</v>
      </c>
      <c r="B1" s="36"/>
    </row>
    <row r="2" spans="1:10" x14ac:dyDescent="0.3">
      <c r="A2" s="37" t="s">
        <v>146</v>
      </c>
      <c r="B2" s="37"/>
      <c r="C2" t="s">
        <v>147</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348.6" thickBot="1" x14ac:dyDescent="0.35">
      <c r="A12" s="34"/>
      <c r="B12" s="32"/>
      <c r="C12" s="32" t="s">
        <v>16</v>
      </c>
      <c r="D12" s="2" t="s">
        <v>17</v>
      </c>
      <c r="E12" s="16" t="s">
        <v>148</v>
      </c>
      <c r="F12" s="2"/>
      <c r="G12" s="24"/>
      <c r="H12" s="7">
        <v>225000</v>
      </c>
      <c r="I12" s="7">
        <f>1.72*H12</f>
        <v>387000</v>
      </c>
      <c r="J12" s="7">
        <f>1.9*H12</f>
        <v>427500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30" customHeight="1" thickBot="1" x14ac:dyDescent="0.35">
      <c r="A16" s="35"/>
      <c r="B16" s="32"/>
      <c r="C16" s="2" t="s">
        <v>23</v>
      </c>
      <c r="D16" s="2"/>
      <c r="E16" s="2"/>
      <c r="F16" s="2"/>
      <c r="G16" s="24"/>
      <c r="H16" s="7"/>
      <c r="I16" s="7"/>
      <c r="J16" s="7"/>
    </row>
    <row r="17" spans="1:10" ht="60.75" customHeight="1" thickBot="1" x14ac:dyDescent="0.35">
      <c r="A17" s="32" t="s">
        <v>24</v>
      </c>
      <c r="B17" s="2" t="s">
        <v>25</v>
      </c>
      <c r="C17" s="2"/>
      <c r="D17" s="2"/>
      <c r="E17" s="14" t="s">
        <v>150</v>
      </c>
      <c r="F17" s="2"/>
      <c r="G17" s="24"/>
      <c r="H17" s="7">
        <v>735000</v>
      </c>
      <c r="I17" s="7">
        <f>H17</f>
        <v>735000</v>
      </c>
      <c r="J17" s="7">
        <f>1.2*I17</f>
        <v>882000</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198.75" customHeight="1" x14ac:dyDescent="0.3">
      <c r="A21" s="2" t="s">
        <v>29</v>
      </c>
      <c r="B21" s="2"/>
      <c r="C21" s="3"/>
      <c r="D21" s="3"/>
      <c r="E21" s="15" t="s">
        <v>149</v>
      </c>
      <c r="F21" s="3"/>
      <c r="G21" s="7"/>
      <c r="H21" s="7">
        <v>220000</v>
      </c>
      <c r="I21" s="7">
        <f>1.45*H21</f>
        <v>319000</v>
      </c>
      <c r="J21" s="7">
        <f>1.45*I21</f>
        <v>462550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151</v>
      </c>
      <c r="B2" s="37"/>
      <c r="C2" t="s">
        <v>152</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345.6" thickBot="1" x14ac:dyDescent="0.35">
      <c r="A12" s="34"/>
      <c r="B12" s="32"/>
      <c r="C12" s="32" t="s">
        <v>16</v>
      </c>
      <c r="D12" s="2" t="s">
        <v>17</v>
      </c>
      <c r="E12" s="11" t="s">
        <v>153</v>
      </c>
      <c r="F12" s="2"/>
      <c r="G12" s="24"/>
      <c r="H12" s="7">
        <v>505000</v>
      </c>
      <c r="I12" s="7">
        <f>2.06*H12</f>
        <v>1040300</v>
      </c>
      <c r="J12" s="7">
        <f>H12*2</f>
        <v>1010000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15" thickBot="1" x14ac:dyDescent="0.35">
      <c r="A16" s="35"/>
      <c r="B16" s="32"/>
      <c r="C16" s="2" t="s">
        <v>23</v>
      </c>
      <c r="D16" s="2"/>
      <c r="E16" s="2"/>
      <c r="F16" s="2"/>
      <c r="G16" s="24"/>
      <c r="H16" s="7"/>
      <c r="I16" s="7"/>
      <c r="J16" s="7"/>
    </row>
    <row r="17" spans="1:10" ht="55.8" thickBot="1" x14ac:dyDescent="0.35">
      <c r="A17" s="32" t="s">
        <v>24</v>
      </c>
      <c r="B17" s="2" t="s">
        <v>25</v>
      </c>
      <c r="C17" s="2"/>
      <c r="D17" s="2"/>
      <c r="E17" s="14" t="s">
        <v>155</v>
      </c>
      <c r="F17" s="2"/>
      <c r="G17" s="24"/>
      <c r="H17" s="7">
        <v>1078000</v>
      </c>
      <c r="I17" s="7">
        <v>1078000</v>
      </c>
      <c r="J17" s="7">
        <f>1.2*I17</f>
        <v>1293600</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110.4" x14ac:dyDescent="0.3">
      <c r="A21" s="2" t="s">
        <v>29</v>
      </c>
      <c r="B21" s="2"/>
      <c r="C21" s="3"/>
      <c r="D21" s="3"/>
      <c r="E21" s="6" t="s">
        <v>154</v>
      </c>
      <c r="F21" s="3"/>
      <c r="G21" s="7"/>
      <c r="H21" s="7">
        <v>851000</v>
      </c>
      <c r="I21" s="7">
        <f>1.13*H21</f>
        <v>961629.99999999988</v>
      </c>
      <c r="J21" s="7">
        <f>1.15*H21</f>
        <v>978649.99999999988</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D1" workbookViewId="0">
      <selection activeCell="K10" sqref="K1:K1048576"/>
    </sheetView>
  </sheetViews>
  <sheetFormatPr defaultRowHeight="14.4" x14ac:dyDescent="0.3"/>
  <cols>
    <col min="1" max="1" width="13.88671875" customWidth="1"/>
    <col min="2" max="2" width="23.5546875" customWidth="1"/>
    <col min="3" max="4" width="12" customWidth="1"/>
    <col min="5" max="5" width="89.6640625" customWidth="1"/>
    <col min="8" max="8" width="13" customWidth="1"/>
    <col min="9" max="9" width="25.6640625" customWidth="1"/>
    <col min="10" max="10" width="10.109375" customWidth="1"/>
  </cols>
  <sheetData>
    <row r="1" spans="1:10" x14ac:dyDescent="0.3">
      <c r="A1" s="36" t="s">
        <v>32</v>
      </c>
      <c r="B1" s="36"/>
    </row>
    <row r="2" spans="1:10" x14ac:dyDescent="0.3">
      <c r="A2" s="37" t="s">
        <v>156</v>
      </c>
      <c r="B2" s="37"/>
      <c r="C2" t="s">
        <v>162</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193.8" thickBot="1" x14ac:dyDescent="0.35">
      <c r="A12" s="34"/>
      <c r="B12" s="32"/>
      <c r="C12" s="32" t="s">
        <v>16</v>
      </c>
      <c r="D12" s="2" t="s">
        <v>17</v>
      </c>
      <c r="E12" s="11" t="s">
        <v>161</v>
      </c>
      <c r="F12" s="2"/>
      <c r="G12" s="24"/>
      <c r="H12" s="7">
        <v>175000</v>
      </c>
      <c r="I12" s="7">
        <f>H12</f>
        <v>175000</v>
      </c>
      <c r="J12" s="7">
        <f>1.2*I12</f>
        <v>210000</v>
      </c>
    </row>
    <row r="13" spans="1:10" x14ac:dyDescent="0.3">
      <c r="A13" s="34"/>
      <c r="B13" s="32"/>
      <c r="C13" s="32"/>
      <c r="D13" s="2" t="s">
        <v>18</v>
      </c>
      <c r="E13" s="2" t="s">
        <v>157</v>
      </c>
      <c r="F13" s="2"/>
      <c r="G13" s="24"/>
      <c r="H13" s="7">
        <v>150000</v>
      </c>
      <c r="I13" s="7">
        <f>H13</f>
        <v>150000</v>
      </c>
      <c r="J13" s="7">
        <f>1.15*I13</f>
        <v>172500</v>
      </c>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15" thickBot="1" x14ac:dyDescent="0.35">
      <c r="A16" s="35"/>
      <c r="B16" s="32"/>
      <c r="C16" s="2" t="s">
        <v>23</v>
      </c>
      <c r="D16" s="2"/>
      <c r="E16" s="2"/>
      <c r="F16" s="2"/>
      <c r="G16" s="24"/>
      <c r="H16" s="7"/>
      <c r="I16" s="7"/>
      <c r="J16" s="7"/>
    </row>
    <row r="17" spans="1:10" ht="69.599999999999994" thickBot="1" x14ac:dyDescent="0.35">
      <c r="A17" s="32" t="s">
        <v>24</v>
      </c>
      <c r="B17" s="2" t="s">
        <v>25</v>
      </c>
      <c r="C17" s="2"/>
      <c r="D17" s="2"/>
      <c r="E17" s="14" t="s">
        <v>158</v>
      </c>
      <c r="F17" s="2"/>
      <c r="G17" s="24"/>
      <c r="H17" s="7">
        <v>250000</v>
      </c>
      <c r="I17" s="7">
        <f>H17</f>
        <v>250000</v>
      </c>
      <c r="J17" s="7">
        <f>1.1*I17</f>
        <v>275000</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2" t="s">
        <v>159</v>
      </c>
      <c r="F20" s="3"/>
      <c r="G20" s="7"/>
      <c r="H20" s="7">
        <v>250000</v>
      </c>
      <c r="I20" s="7">
        <f>H20</f>
        <v>250000</v>
      </c>
      <c r="J20" s="7">
        <f>1.3*I20</f>
        <v>325000</v>
      </c>
    </row>
    <row r="21" spans="1:10" ht="96.6" x14ac:dyDescent="0.3">
      <c r="A21" s="2" t="s">
        <v>29</v>
      </c>
      <c r="B21" s="2"/>
      <c r="C21" s="3"/>
      <c r="D21" s="3"/>
      <c r="E21" s="6" t="s">
        <v>160</v>
      </c>
      <c r="F21" s="3"/>
      <c r="G21" s="7"/>
      <c r="H21" s="7">
        <v>160000</v>
      </c>
      <c r="I21" s="7">
        <f>1.37*H21</f>
        <v>219200.00000000003</v>
      </c>
      <c r="J21" s="7">
        <f>1.4*H21</f>
        <v>224000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6640625" customWidth="1"/>
    <col min="8" max="8" width="13" customWidth="1"/>
    <col min="9" max="9" width="25.6640625" customWidth="1"/>
    <col min="10" max="10" width="10.109375" customWidth="1"/>
  </cols>
  <sheetData>
    <row r="1" spans="1:10" x14ac:dyDescent="0.3">
      <c r="A1" s="36" t="s">
        <v>32</v>
      </c>
      <c r="B1" s="36"/>
    </row>
    <row r="2" spans="1:10" x14ac:dyDescent="0.3">
      <c r="A2" s="37" t="s">
        <v>163</v>
      </c>
      <c r="B2" s="37"/>
      <c r="C2" t="s">
        <v>164</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221.4" thickBot="1" x14ac:dyDescent="0.35">
      <c r="A12" s="34"/>
      <c r="B12" s="32"/>
      <c r="C12" s="32" t="s">
        <v>16</v>
      </c>
      <c r="D12" s="2" t="s">
        <v>17</v>
      </c>
      <c r="E12" s="11" t="s">
        <v>165</v>
      </c>
      <c r="F12" s="2"/>
      <c r="G12" s="24"/>
      <c r="H12" s="7">
        <v>170000</v>
      </c>
      <c r="I12">
        <f>H12</f>
        <v>170000</v>
      </c>
      <c r="J12" s="7">
        <f>1.2*H12</f>
        <v>204000</v>
      </c>
    </row>
    <row r="13" spans="1:10" ht="28.8" x14ac:dyDescent="0.3">
      <c r="A13" s="34"/>
      <c r="B13" s="32"/>
      <c r="C13" s="32"/>
      <c r="D13" s="2" t="s">
        <v>18</v>
      </c>
      <c r="E13" s="2" t="s">
        <v>166</v>
      </c>
      <c r="F13" s="2"/>
      <c r="G13" s="24"/>
      <c r="H13" s="7">
        <v>165000</v>
      </c>
      <c r="I13" s="7">
        <f>H13</f>
        <v>165000</v>
      </c>
      <c r="J13" s="7">
        <f>1.15*I13</f>
        <v>189749.99999999997</v>
      </c>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15" thickBot="1" x14ac:dyDescent="0.35">
      <c r="A16" s="35"/>
      <c r="B16" s="32"/>
      <c r="C16" s="2" t="s">
        <v>23</v>
      </c>
      <c r="D16" s="2"/>
      <c r="E16" s="2"/>
      <c r="F16" s="2"/>
      <c r="G16" s="24"/>
      <c r="H16" s="7"/>
      <c r="I16" s="7"/>
      <c r="J16" s="7"/>
    </row>
    <row r="17" spans="1:10" ht="111" thickBot="1" x14ac:dyDescent="0.35">
      <c r="A17" s="32" t="s">
        <v>24</v>
      </c>
      <c r="B17" s="2" t="s">
        <v>25</v>
      </c>
      <c r="C17" s="2"/>
      <c r="D17" s="2"/>
      <c r="E17" s="14" t="s">
        <v>168</v>
      </c>
      <c r="F17" s="2"/>
      <c r="G17" s="24"/>
      <c r="H17" s="7">
        <v>1380000</v>
      </c>
      <c r="I17" s="7">
        <f>H17</f>
        <v>1380000</v>
      </c>
      <c r="J17" s="7">
        <f>1.2*I17</f>
        <v>1656000</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2"/>
      <c r="F20" s="3"/>
      <c r="G20" s="7"/>
      <c r="H20" s="7"/>
      <c r="I20" s="7"/>
      <c r="J20" s="7"/>
    </row>
    <row r="21" spans="1:10" ht="151.80000000000001" x14ac:dyDescent="0.3">
      <c r="A21" s="2" t="s">
        <v>29</v>
      </c>
      <c r="B21" s="2"/>
      <c r="C21" s="3"/>
      <c r="D21" s="3"/>
      <c r="E21" s="6" t="s">
        <v>167</v>
      </c>
      <c r="F21" s="3"/>
      <c r="G21" s="7"/>
      <c r="H21" s="7">
        <v>565000</v>
      </c>
      <c r="I21" s="7">
        <f>H21</f>
        <v>565000</v>
      </c>
      <c r="J21" s="7">
        <f>1.18*I21</f>
        <v>666700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6640625" customWidth="1"/>
    <col min="8" max="8" width="13" customWidth="1"/>
    <col min="9" max="9" width="25.6640625" customWidth="1"/>
    <col min="10" max="10" width="10.109375" customWidth="1"/>
  </cols>
  <sheetData>
    <row r="1" spans="1:10" x14ac:dyDescent="0.3">
      <c r="A1" s="36" t="s">
        <v>32</v>
      </c>
      <c r="B1" s="36"/>
    </row>
    <row r="2" spans="1:10" x14ac:dyDescent="0.3">
      <c r="A2" s="37" t="s">
        <v>169</v>
      </c>
      <c r="B2" s="37"/>
      <c r="C2" t="s">
        <v>170</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204.6" thickBot="1" x14ac:dyDescent="0.35">
      <c r="A12" s="34"/>
      <c r="B12" s="32"/>
      <c r="C12" s="32" t="s">
        <v>16</v>
      </c>
      <c r="D12" s="2" t="s">
        <v>17</v>
      </c>
      <c r="E12" s="16" t="s">
        <v>171</v>
      </c>
      <c r="F12" s="2"/>
      <c r="G12" s="24"/>
      <c r="H12" s="7">
        <v>1620000</v>
      </c>
      <c r="I12" s="7">
        <v>1620000</v>
      </c>
      <c r="J12" s="7">
        <f>1.1*I12</f>
        <v>1782000.0000000002</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15" thickBot="1" x14ac:dyDescent="0.35">
      <c r="A16" s="35"/>
      <c r="B16" s="32"/>
      <c r="C16" s="2" t="s">
        <v>23</v>
      </c>
      <c r="D16" s="2"/>
      <c r="E16" s="2"/>
      <c r="F16" s="2"/>
      <c r="G16" s="24"/>
      <c r="H16" s="7"/>
      <c r="I16" s="7"/>
      <c r="J16" s="7"/>
    </row>
    <row r="17" spans="1:10" ht="69.599999999999994" thickBot="1" x14ac:dyDescent="0.35">
      <c r="A17" s="32" t="s">
        <v>24</v>
      </c>
      <c r="B17" s="2" t="s">
        <v>25</v>
      </c>
      <c r="C17" s="2"/>
      <c r="D17" s="2"/>
      <c r="E17" s="14" t="s">
        <v>173</v>
      </c>
      <c r="F17" s="2"/>
      <c r="G17" s="24"/>
      <c r="H17" s="7">
        <v>660000</v>
      </c>
      <c r="I17" s="7">
        <v>660000</v>
      </c>
      <c r="J17" s="7">
        <f>1.2*I17</f>
        <v>792000</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2"/>
      <c r="F20" s="3"/>
      <c r="G20" s="7"/>
      <c r="H20" s="7"/>
      <c r="I20" s="7"/>
      <c r="J20" s="7"/>
    </row>
    <row r="21" spans="1:10" ht="28.8" x14ac:dyDescent="0.3">
      <c r="A21" s="2" t="s">
        <v>29</v>
      </c>
      <c r="B21" s="2"/>
      <c r="C21" s="3"/>
      <c r="D21" s="3"/>
      <c r="E21" s="6" t="s">
        <v>172</v>
      </c>
      <c r="F21" s="3"/>
      <c r="G21" s="7"/>
      <c r="H21" s="7">
        <v>255000</v>
      </c>
      <c r="I21" s="7">
        <f>1.02*H21</f>
        <v>260100</v>
      </c>
      <c r="J21" s="7">
        <f>1.17*H21</f>
        <v>298350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D1" workbookViewId="0">
      <selection activeCell="K1" sqref="K1:K1048576"/>
    </sheetView>
  </sheetViews>
  <sheetFormatPr defaultRowHeight="14.4" x14ac:dyDescent="0.3"/>
  <cols>
    <col min="1" max="1" width="13.88671875" customWidth="1"/>
    <col min="2" max="2" width="23.5546875" customWidth="1"/>
    <col min="3" max="4" width="12" customWidth="1"/>
    <col min="5" max="5" width="89.6640625" customWidth="1"/>
    <col min="8" max="8" width="13" customWidth="1"/>
    <col min="9" max="9" width="25.6640625" customWidth="1"/>
    <col min="10" max="10" width="10.109375" customWidth="1"/>
  </cols>
  <sheetData>
    <row r="1" spans="1:10" x14ac:dyDescent="0.3">
      <c r="A1" s="36" t="s">
        <v>32</v>
      </c>
      <c r="B1" s="36"/>
    </row>
    <row r="2" spans="1:10" x14ac:dyDescent="0.3">
      <c r="A2" s="37" t="s">
        <v>174</v>
      </c>
      <c r="B2" s="37"/>
      <c r="C2" t="s">
        <v>178</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42" thickBot="1" x14ac:dyDescent="0.35">
      <c r="A12" s="34"/>
      <c r="B12" s="32"/>
      <c r="C12" s="32" t="s">
        <v>16</v>
      </c>
      <c r="D12" s="2" t="s">
        <v>17</v>
      </c>
      <c r="E12" s="11" t="s">
        <v>175</v>
      </c>
      <c r="F12" s="2"/>
      <c r="G12" s="24"/>
      <c r="H12" s="7">
        <v>220000</v>
      </c>
      <c r="I12" s="7">
        <f>H12</f>
        <v>220000</v>
      </c>
      <c r="J12" s="7">
        <f>1.1*I12</f>
        <v>242000.00000000003</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15" thickBot="1" x14ac:dyDescent="0.35">
      <c r="A16" s="35"/>
      <c r="B16" s="32"/>
      <c r="C16" s="2" t="s">
        <v>23</v>
      </c>
      <c r="D16" s="2"/>
      <c r="E16" s="2"/>
      <c r="F16" s="2"/>
      <c r="G16" s="24"/>
      <c r="H16" s="7"/>
      <c r="I16" s="7"/>
      <c r="J16" s="7"/>
    </row>
    <row r="17" spans="1:10" ht="15" thickBot="1" x14ac:dyDescent="0.35">
      <c r="A17" s="32" t="s">
        <v>24</v>
      </c>
      <c r="B17" s="2" t="s">
        <v>25</v>
      </c>
      <c r="C17" s="2"/>
      <c r="D17" s="2"/>
      <c r="E17" s="14" t="s">
        <v>177</v>
      </c>
      <c r="F17" s="2"/>
      <c r="G17" s="24"/>
      <c r="H17" s="7">
        <v>620000</v>
      </c>
      <c r="I17" s="7">
        <f>H17</f>
        <v>620000</v>
      </c>
      <c r="J17" s="7">
        <f t="shared" ref="J17:J21" si="0">1.1*I17</f>
        <v>682000</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2"/>
      <c r="F20" s="3"/>
      <c r="G20" s="7"/>
      <c r="H20" s="7"/>
      <c r="I20" s="7"/>
      <c r="J20" s="7"/>
    </row>
    <row r="21" spans="1:10" ht="28.8" x14ac:dyDescent="0.3">
      <c r="A21" s="2" t="s">
        <v>29</v>
      </c>
      <c r="B21" s="2"/>
      <c r="C21" s="3"/>
      <c r="D21" s="3"/>
      <c r="E21" s="6" t="s">
        <v>176</v>
      </c>
      <c r="F21" s="3"/>
      <c r="G21" s="7"/>
      <c r="H21" s="7">
        <v>250000</v>
      </c>
      <c r="I21" s="7">
        <f>H21</f>
        <v>250000</v>
      </c>
      <c r="J21" s="7">
        <f t="shared" si="0"/>
        <v>275000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paperSize="9" orientation="portrait" horizontalDpi="0" verticalDpi="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6640625" customWidth="1"/>
    <col min="8" max="8" width="13" customWidth="1"/>
    <col min="9" max="9" width="25.6640625" customWidth="1"/>
    <col min="10" max="10" width="10.109375" customWidth="1"/>
  </cols>
  <sheetData>
    <row r="1" spans="1:10" x14ac:dyDescent="0.3">
      <c r="A1" s="36" t="s">
        <v>32</v>
      </c>
      <c r="B1" s="36"/>
    </row>
    <row r="2" spans="1:10" x14ac:dyDescent="0.3">
      <c r="A2" s="37" t="s">
        <v>179</v>
      </c>
      <c r="B2" s="37"/>
      <c r="C2" t="s">
        <v>183</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290.39999999999998" thickBot="1" x14ac:dyDescent="0.35">
      <c r="A12" s="34"/>
      <c r="B12" s="32"/>
      <c r="C12" s="32" t="s">
        <v>16</v>
      </c>
      <c r="D12" s="2" t="s">
        <v>17</v>
      </c>
      <c r="E12" s="11" t="s">
        <v>180</v>
      </c>
      <c r="F12" s="2"/>
      <c r="G12" s="24"/>
      <c r="H12" s="7">
        <v>250000</v>
      </c>
      <c r="I12" s="7">
        <f>1.02*H12</f>
        <v>255000</v>
      </c>
      <c r="J12" s="7">
        <f>1.18*H12</f>
        <v>295000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15" thickBot="1" x14ac:dyDescent="0.35">
      <c r="A16" s="35"/>
      <c r="B16" s="32"/>
      <c r="C16" s="2" t="s">
        <v>23</v>
      </c>
      <c r="D16" s="2"/>
      <c r="E16" s="2"/>
      <c r="F16" s="2"/>
      <c r="G16" s="24"/>
      <c r="H16" s="7"/>
      <c r="I16" s="7"/>
      <c r="J16" s="7"/>
    </row>
    <row r="17" spans="1:10" ht="221.4" thickBot="1" x14ac:dyDescent="0.35">
      <c r="A17" s="32" t="s">
        <v>24</v>
      </c>
      <c r="B17" s="2" t="s">
        <v>25</v>
      </c>
      <c r="C17" s="2"/>
      <c r="D17" s="2"/>
      <c r="E17" s="14" t="s">
        <v>181</v>
      </c>
      <c r="F17" s="2"/>
      <c r="G17" s="24"/>
      <c r="H17" s="7">
        <v>900000</v>
      </c>
      <c r="I17" s="7">
        <f>H17</f>
        <v>900000</v>
      </c>
      <c r="J17" s="7">
        <f>1.12*I17</f>
        <v>1008000.0000000001</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2"/>
      <c r="F20" s="3"/>
      <c r="G20" s="7"/>
      <c r="H20" s="7"/>
      <c r="I20" s="7"/>
      <c r="J20" s="7"/>
    </row>
    <row r="21" spans="1:10" ht="207" x14ac:dyDescent="0.3">
      <c r="A21" s="2" t="s">
        <v>29</v>
      </c>
      <c r="B21" s="2"/>
      <c r="C21" s="3"/>
      <c r="D21" s="3"/>
      <c r="E21" s="6" t="s">
        <v>182</v>
      </c>
      <c r="F21" s="3"/>
      <c r="G21" s="7"/>
      <c r="H21" s="7">
        <v>225000</v>
      </c>
      <c r="I21" s="7">
        <f>1.04*H21</f>
        <v>234000</v>
      </c>
      <c r="J21" s="7">
        <f>1.15*I21</f>
        <v>269100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6640625" customWidth="1"/>
    <col min="8" max="8" width="13" customWidth="1"/>
    <col min="9" max="9" width="25.6640625" customWidth="1"/>
    <col min="10" max="10" width="10.109375" customWidth="1"/>
  </cols>
  <sheetData>
    <row r="1" spans="1:10" x14ac:dyDescent="0.3">
      <c r="A1" s="36" t="s">
        <v>32</v>
      </c>
      <c r="B1" s="36"/>
    </row>
    <row r="2" spans="1:10" x14ac:dyDescent="0.3">
      <c r="A2" s="37" t="s">
        <v>184</v>
      </c>
      <c r="B2" s="37"/>
      <c r="C2" t="s">
        <v>185</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180" thickBot="1" x14ac:dyDescent="0.35">
      <c r="A12" s="34"/>
      <c r="B12" s="32"/>
      <c r="C12" s="32" t="s">
        <v>16</v>
      </c>
      <c r="D12" s="2" t="s">
        <v>17</v>
      </c>
      <c r="E12" s="11" t="s">
        <v>186</v>
      </c>
      <c r="F12" s="2"/>
      <c r="G12" s="24"/>
      <c r="H12" s="7">
        <v>350000</v>
      </c>
      <c r="I12" s="7">
        <f>1.13*H12</f>
        <v>395499.99999999994</v>
      </c>
      <c r="J12" s="7">
        <f>1.18*H12</f>
        <v>413000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45.75" customHeight="1" thickBot="1" x14ac:dyDescent="0.35">
      <c r="A16" s="35"/>
      <c r="B16" s="32"/>
      <c r="C16" s="2" t="s">
        <v>23</v>
      </c>
      <c r="D16" s="2"/>
      <c r="E16" s="2"/>
      <c r="F16" s="2"/>
      <c r="G16" s="24"/>
      <c r="H16" s="7"/>
      <c r="I16" s="7"/>
      <c r="J16" s="7"/>
    </row>
    <row r="17" spans="1:10" ht="42" thickBot="1" x14ac:dyDescent="0.35">
      <c r="A17" s="32" t="s">
        <v>24</v>
      </c>
      <c r="B17" s="2" t="s">
        <v>25</v>
      </c>
      <c r="C17" s="2"/>
      <c r="D17" s="2"/>
      <c r="E17" s="14" t="s">
        <v>194</v>
      </c>
      <c r="F17" s="2"/>
      <c r="G17" s="24"/>
      <c r="H17" s="7">
        <v>2410000</v>
      </c>
      <c r="I17" s="7">
        <f>1.04*H17</f>
        <v>2506400</v>
      </c>
      <c r="J17" s="7">
        <f>1.1*H17</f>
        <v>2651000</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2"/>
      <c r="F20" s="3"/>
      <c r="G20" s="7"/>
      <c r="H20" s="7"/>
      <c r="I20" s="7"/>
      <c r="J20" s="7"/>
    </row>
    <row r="21" spans="1:10" ht="28.8" x14ac:dyDescent="0.3">
      <c r="A21" s="2" t="s">
        <v>29</v>
      </c>
      <c r="B21" s="2"/>
      <c r="C21" s="3"/>
      <c r="D21" s="3"/>
      <c r="E21" s="6" t="s">
        <v>187</v>
      </c>
      <c r="F21" s="3"/>
      <c r="G21" s="7"/>
      <c r="H21" s="7">
        <v>550000</v>
      </c>
      <c r="I21" s="7">
        <f>H21</f>
        <v>550000</v>
      </c>
      <c r="J21" s="7">
        <f>1.1*I21</f>
        <v>605000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74.44140625" customWidth="1"/>
    <col min="8" max="8" width="13" customWidth="1"/>
    <col min="9" max="9" width="25.6640625" customWidth="1"/>
    <col min="10" max="10" width="10.109375" customWidth="1"/>
  </cols>
  <sheetData>
    <row r="1" spans="1:10" x14ac:dyDescent="0.3">
      <c r="A1" s="36" t="s">
        <v>32</v>
      </c>
      <c r="B1" s="36"/>
    </row>
    <row r="2" spans="1:10" x14ac:dyDescent="0.3">
      <c r="A2" s="37" t="s">
        <v>38</v>
      </c>
      <c r="B2" s="37"/>
      <c r="C2" t="s">
        <v>46</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4"/>
      <c r="F8" s="2"/>
      <c r="G8" s="24"/>
      <c r="H8" s="7"/>
      <c r="I8" s="7"/>
      <c r="J8" s="7"/>
    </row>
    <row r="9" spans="1:10" ht="28.8" x14ac:dyDescent="0.3">
      <c r="A9" s="34"/>
      <c r="B9" s="32"/>
      <c r="C9" s="32"/>
      <c r="D9" s="2" t="s">
        <v>9</v>
      </c>
      <c r="E9" s="2"/>
      <c r="F9" s="2"/>
      <c r="G9" s="24"/>
      <c r="H9" s="7"/>
      <c r="I9" s="7"/>
      <c r="J9" s="7"/>
    </row>
    <row r="10" spans="1:10" x14ac:dyDescent="0.3">
      <c r="A10" s="34"/>
      <c r="B10" s="32" t="s">
        <v>12</v>
      </c>
      <c r="C10" s="32" t="s">
        <v>13</v>
      </c>
      <c r="D10" s="2" t="s">
        <v>14</v>
      </c>
      <c r="E10" s="2"/>
      <c r="F10" s="2"/>
      <c r="G10" s="24"/>
      <c r="H10" s="7"/>
      <c r="I10" s="7"/>
      <c r="J10" s="7"/>
    </row>
    <row r="11" spans="1:10" x14ac:dyDescent="0.3">
      <c r="A11" s="34"/>
      <c r="B11" s="32"/>
      <c r="C11" s="32"/>
      <c r="D11" s="2" t="s">
        <v>15</v>
      </c>
      <c r="E11" s="3"/>
      <c r="F11" s="2"/>
      <c r="G11" s="24"/>
      <c r="H11" s="7"/>
      <c r="I11" s="7"/>
      <c r="J11" s="7"/>
    </row>
    <row r="12" spans="1:10" ht="28.8" x14ac:dyDescent="0.3">
      <c r="A12" s="34"/>
      <c r="B12" s="32"/>
      <c r="C12" s="32" t="s">
        <v>16</v>
      </c>
      <c r="D12" s="2" t="s">
        <v>17</v>
      </c>
      <c r="E12" s="2"/>
      <c r="F12" s="2"/>
      <c r="G12" s="24"/>
      <c r="H12" s="7"/>
      <c r="I12" s="7"/>
      <c r="J12" s="7"/>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27.6" x14ac:dyDescent="0.3">
      <c r="A17" s="32" t="s">
        <v>24</v>
      </c>
      <c r="B17" s="2" t="s">
        <v>25</v>
      </c>
      <c r="C17" s="2"/>
      <c r="D17" s="2"/>
      <c r="E17" s="5" t="s">
        <v>39</v>
      </c>
      <c r="F17" s="2"/>
      <c r="G17" s="24"/>
      <c r="H17" s="7">
        <v>740000</v>
      </c>
      <c r="I17" s="7">
        <v>740000</v>
      </c>
      <c r="J17" s="7">
        <f>1.1*I17</f>
        <v>814000.00000000012</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28.8" x14ac:dyDescent="0.3">
      <c r="A21" s="2" t="s">
        <v>29</v>
      </c>
      <c r="B21" s="3"/>
      <c r="C21" s="3"/>
      <c r="D21" s="3"/>
      <c r="E21" s="6" t="s">
        <v>40</v>
      </c>
      <c r="F21" s="3"/>
      <c r="G21" s="7"/>
      <c r="H21" s="7">
        <v>480000</v>
      </c>
      <c r="I21" s="7">
        <v>480000</v>
      </c>
      <c r="J21" s="7">
        <f>1.1*I21</f>
        <v>528000</v>
      </c>
    </row>
    <row r="23" spans="1:10" x14ac:dyDescent="0.3">
      <c r="E23" t="s">
        <v>41</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6640625" customWidth="1"/>
    <col min="8" max="8" width="13" customWidth="1"/>
    <col min="9" max="9" width="25.6640625" customWidth="1"/>
    <col min="10" max="10" width="10.109375" customWidth="1"/>
  </cols>
  <sheetData>
    <row r="1" spans="1:10" x14ac:dyDescent="0.3">
      <c r="A1" s="36" t="s">
        <v>32</v>
      </c>
      <c r="B1" s="36"/>
    </row>
    <row r="2" spans="1:10" x14ac:dyDescent="0.3">
      <c r="A2" s="37" t="s">
        <v>188</v>
      </c>
      <c r="B2" s="37"/>
      <c r="C2" t="s">
        <v>193</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2"/>
      <c r="F8" s="2"/>
      <c r="G8" s="24"/>
      <c r="H8" s="7"/>
      <c r="I8" s="7"/>
      <c r="J8" s="7"/>
    </row>
    <row r="9" spans="1:10" ht="28.8" x14ac:dyDescent="0.3">
      <c r="A9" s="34"/>
      <c r="B9" s="32"/>
      <c r="C9" s="32"/>
      <c r="D9" s="2" t="s">
        <v>9</v>
      </c>
      <c r="E9" s="18" t="s">
        <v>252</v>
      </c>
      <c r="F9" s="2"/>
      <c r="G9" s="24"/>
      <c r="H9" s="7">
        <v>350000</v>
      </c>
      <c r="I9" s="7">
        <f>1.01*H9</f>
        <v>353500</v>
      </c>
      <c r="J9" s="7">
        <f>1.2*H9</f>
        <v>420000</v>
      </c>
    </row>
    <row r="10" spans="1:10" x14ac:dyDescent="0.3">
      <c r="A10" s="34"/>
      <c r="B10" s="32" t="s">
        <v>12</v>
      </c>
      <c r="C10" s="32" t="s">
        <v>57</v>
      </c>
      <c r="D10" s="2" t="s">
        <v>14</v>
      </c>
      <c r="E10" s="2"/>
      <c r="F10" s="2"/>
      <c r="G10" s="24"/>
      <c r="H10" s="7"/>
      <c r="I10" s="7"/>
      <c r="J10" s="7"/>
    </row>
    <row r="11" spans="1:10" ht="15" thickBot="1" x14ac:dyDescent="0.35">
      <c r="A11" s="34"/>
      <c r="B11" s="32"/>
      <c r="C11" s="32"/>
      <c r="D11" s="2" t="s">
        <v>15</v>
      </c>
      <c r="E11" s="2"/>
      <c r="F11" s="2"/>
      <c r="G11" s="24"/>
      <c r="H11" s="7"/>
      <c r="I11" s="7"/>
      <c r="J11" s="7"/>
    </row>
    <row r="12" spans="1:10" ht="221.4" thickBot="1" x14ac:dyDescent="0.35">
      <c r="A12" s="34"/>
      <c r="B12" s="32"/>
      <c r="C12" s="32" t="s">
        <v>16</v>
      </c>
      <c r="D12" s="2" t="s">
        <v>17</v>
      </c>
      <c r="E12" s="11" t="s">
        <v>189</v>
      </c>
      <c r="F12" s="2"/>
      <c r="G12" s="24"/>
      <c r="H12" s="7">
        <v>350000</v>
      </c>
      <c r="I12" s="7">
        <f>1.01*H12</f>
        <v>353500</v>
      </c>
      <c r="J12" s="7">
        <f>1.18*H12</f>
        <v>413000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ht="15" thickBot="1" x14ac:dyDescent="0.35">
      <c r="A16" s="35"/>
      <c r="B16" s="32"/>
      <c r="C16" s="2" t="s">
        <v>23</v>
      </c>
      <c r="D16" s="2"/>
      <c r="E16" s="2"/>
      <c r="F16" s="2"/>
      <c r="G16" s="24"/>
      <c r="H16" s="7"/>
      <c r="I16" s="7"/>
      <c r="J16" s="7"/>
    </row>
    <row r="17" spans="1:10" ht="83.4" thickBot="1" x14ac:dyDescent="0.35">
      <c r="A17" s="32" t="s">
        <v>24</v>
      </c>
      <c r="B17" s="2" t="s">
        <v>25</v>
      </c>
      <c r="C17" s="2"/>
      <c r="D17" s="2"/>
      <c r="E17" s="14" t="s">
        <v>192</v>
      </c>
      <c r="F17" s="2"/>
      <c r="G17" s="24"/>
      <c r="H17" s="7">
        <v>1460000</v>
      </c>
      <c r="I17" s="7">
        <f>H17</f>
        <v>1460000</v>
      </c>
      <c r="J17" s="7">
        <f>1.15*H17</f>
        <v>1678999.9999999998</v>
      </c>
    </row>
    <row r="18" spans="1:10" ht="15" thickBot="1" x14ac:dyDescent="0.35">
      <c r="A18" s="32"/>
      <c r="B18" s="2" t="s">
        <v>26</v>
      </c>
      <c r="C18" s="2"/>
      <c r="D18" s="2"/>
      <c r="E18" s="13"/>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2"/>
      <c r="F20" s="3"/>
      <c r="G20" s="7"/>
      <c r="H20" s="7"/>
      <c r="I20" s="7"/>
      <c r="J20" s="7"/>
    </row>
    <row r="21" spans="1:10" ht="41.4" x14ac:dyDescent="0.3">
      <c r="A21" s="2" t="s">
        <v>29</v>
      </c>
      <c r="B21" s="2"/>
      <c r="C21" s="3"/>
      <c r="D21" s="3"/>
      <c r="E21" s="6" t="s">
        <v>191</v>
      </c>
      <c r="F21" s="3"/>
      <c r="G21" s="7"/>
      <c r="H21" s="7">
        <v>745000</v>
      </c>
      <c r="I21" s="7">
        <f>1.02*H21</f>
        <v>759900</v>
      </c>
      <c r="J21" s="7">
        <f>1.1*H21</f>
        <v>819500.00000000012</v>
      </c>
    </row>
    <row r="23" spans="1:10" x14ac:dyDescent="0.3">
      <c r="E23" t="s">
        <v>190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 right="0.7" top="0.75" bottom="0.75" header="0.3" footer="0.3"/>
  <pageSetup paperSize="9" orientation="portrait" horizontalDpi="0"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F1" workbookViewId="0">
      <selection activeCell="K1" sqref="K1:K1048576"/>
    </sheetView>
  </sheetViews>
  <sheetFormatPr defaultRowHeight="14.4" x14ac:dyDescent="0.3"/>
  <cols>
    <col min="1" max="1" width="13.88671875" customWidth="1"/>
    <col min="2" max="2" width="23.5546875" customWidth="1"/>
    <col min="3" max="4" width="12" customWidth="1"/>
    <col min="5" max="5" width="90.6640625" customWidth="1"/>
    <col min="8" max="8" width="13" customWidth="1"/>
    <col min="9" max="9" width="25.6640625" customWidth="1"/>
    <col min="10" max="10" width="10.109375" customWidth="1"/>
  </cols>
  <sheetData>
    <row r="1" spans="1:10" x14ac:dyDescent="0.3">
      <c r="A1" s="36" t="s">
        <v>32</v>
      </c>
      <c r="B1" s="36"/>
    </row>
    <row r="2" spans="1:10" x14ac:dyDescent="0.3">
      <c r="A2" s="37" t="s">
        <v>195</v>
      </c>
      <c r="B2" s="37"/>
      <c r="C2" t="s">
        <v>193</v>
      </c>
    </row>
    <row r="3" spans="1:10" ht="57.6" x14ac:dyDescent="0.3">
      <c r="A3" s="17" t="s">
        <v>0</v>
      </c>
      <c r="B3" s="17" t="s">
        <v>1</v>
      </c>
      <c r="C3" s="17" t="s">
        <v>2</v>
      </c>
      <c r="D3" s="17"/>
      <c r="E3" s="17" t="s">
        <v>3</v>
      </c>
      <c r="F3" s="17" t="s">
        <v>4</v>
      </c>
      <c r="G3" s="8" t="s">
        <v>247</v>
      </c>
      <c r="H3" s="23" t="s">
        <v>248</v>
      </c>
      <c r="I3" s="23" t="s">
        <v>249</v>
      </c>
      <c r="J3" s="23" t="s">
        <v>250</v>
      </c>
    </row>
    <row r="4" spans="1:10" ht="28.8" x14ac:dyDescent="0.3">
      <c r="A4" s="33" t="s">
        <v>5</v>
      </c>
      <c r="B4" s="32" t="s">
        <v>6</v>
      </c>
      <c r="C4" s="32" t="s">
        <v>7</v>
      </c>
      <c r="D4" s="17" t="s">
        <v>8</v>
      </c>
      <c r="E4" s="3"/>
      <c r="F4" s="17"/>
      <c r="G4" s="24"/>
      <c r="H4" s="7"/>
      <c r="I4" s="24"/>
      <c r="J4" s="7"/>
    </row>
    <row r="5" spans="1:10" ht="28.8" x14ac:dyDescent="0.3">
      <c r="A5" s="34"/>
      <c r="B5" s="32"/>
      <c r="C5" s="32"/>
      <c r="D5" s="17" t="s">
        <v>9</v>
      </c>
      <c r="E5" s="17"/>
      <c r="F5" s="17"/>
      <c r="G5" s="24"/>
      <c r="H5" s="7"/>
      <c r="I5" s="7"/>
      <c r="J5" s="7"/>
    </row>
    <row r="6" spans="1:10" ht="28.8" x14ac:dyDescent="0.3">
      <c r="A6" s="34"/>
      <c r="B6" s="32"/>
      <c r="C6" s="32" t="s">
        <v>10</v>
      </c>
      <c r="D6" s="17" t="s">
        <v>8</v>
      </c>
      <c r="E6" s="3"/>
      <c r="F6" s="17"/>
      <c r="G6" s="24"/>
      <c r="H6" s="7"/>
      <c r="I6" s="25"/>
      <c r="J6" s="7"/>
    </row>
    <row r="7" spans="1:10" ht="28.8" x14ac:dyDescent="0.3">
      <c r="A7" s="34"/>
      <c r="B7" s="32"/>
      <c r="C7" s="32"/>
      <c r="D7" s="17" t="s">
        <v>9</v>
      </c>
      <c r="E7" s="17"/>
      <c r="F7" s="17"/>
      <c r="G7" s="24"/>
      <c r="H7" s="7"/>
      <c r="I7" s="7"/>
      <c r="J7" s="7"/>
    </row>
    <row r="8" spans="1:10" ht="28.8" x14ac:dyDescent="0.3">
      <c r="A8" s="34"/>
      <c r="B8" s="32"/>
      <c r="C8" s="32" t="s">
        <v>11</v>
      </c>
      <c r="D8" s="17" t="s">
        <v>8</v>
      </c>
      <c r="E8" s="17" t="s">
        <v>196</v>
      </c>
      <c r="F8" s="17"/>
      <c r="G8" s="24"/>
      <c r="H8" s="7">
        <v>185000</v>
      </c>
      <c r="I8" s="7">
        <v>185000</v>
      </c>
      <c r="J8" s="7">
        <f>1.3*H8</f>
        <v>240500</v>
      </c>
    </row>
    <row r="9" spans="1:10" ht="43.2" x14ac:dyDescent="0.3">
      <c r="A9" s="34"/>
      <c r="B9" s="32"/>
      <c r="C9" s="32"/>
      <c r="D9" s="17" t="s">
        <v>9</v>
      </c>
      <c r="E9" s="17" t="s">
        <v>197</v>
      </c>
      <c r="F9" s="17"/>
      <c r="G9" s="24"/>
      <c r="H9" s="7">
        <v>185000</v>
      </c>
      <c r="I9" s="7">
        <v>185000</v>
      </c>
      <c r="J9" s="7">
        <f>1.25*H9</f>
        <v>231250</v>
      </c>
    </row>
    <row r="10" spans="1:10" x14ac:dyDescent="0.3">
      <c r="A10" s="34"/>
      <c r="B10" s="32" t="s">
        <v>12</v>
      </c>
      <c r="C10" s="32" t="s">
        <v>57</v>
      </c>
      <c r="D10" s="17" t="s">
        <v>14</v>
      </c>
      <c r="E10" s="17"/>
      <c r="F10" s="17"/>
      <c r="G10" s="24"/>
      <c r="H10" s="7"/>
      <c r="I10" s="7"/>
      <c r="J10" s="7"/>
    </row>
    <row r="11" spans="1:10" ht="15" thickBot="1" x14ac:dyDescent="0.35">
      <c r="A11" s="34"/>
      <c r="B11" s="32"/>
      <c r="C11" s="32"/>
      <c r="D11" s="17" t="s">
        <v>15</v>
      </c>
      <c r="E11" s="17"/>
      <c r="F11" s="17"/>
      <c r="G11" s="24"/>
      <c r="H11" s="7"/>
      <c r="I11" s="7"/>
      <c r="J11" s="7"/>
    </row>
    <row r="12" spans="1:10" ht="166.2" thickBot="1" x14ac:dyDescent="0.35">
      <c r="A12" s="34"/>
      <c r="B12" s="32"/>
      <c r="C12" s="32" t="s">
        <v>16</v>
      </c>
      <c r="D12" s="17" t="s">
        <v>17</v>
      </c>
      <c r="E12" s="11" t="s">
        <v>198</v>
      </c>
      <c r="F12" s="17"/>
      <c r="G12" s="24"/>
      <c r="H12" s="7">
        <v>185000</v>
      </c>
      <c r="I12" s="7">
        <f>H12</f>
        <v>185000</v>
      </c>
      <c r="J12" s="7">
        <f>1.15*I12</f>
        <v>212749.99999999997</v>
      </c>
    </row>
    <row r="13" spans="1:10" x14ac:dyDescent="0.3">
      <c r="A13" s="34"/>
      <c r="B13" s="32"/>
      <c r="C13" s="32"/>
      <c r="D13" s="17" t="s">
        <v>18</v>
      </c>
      <c r="E13" s="17"/>
      <c r="F13" s="17"/>
      <c r="G13" s="24"/>
      <c r="H13" s="7"/>
      <c r="I13" s="7"/>
      <c r="J13" s="7"/>
    </row>
    <row r="14" spans="1:10" x14ac:dyDescent="0.3">
      <c r="A14" s="34"/>
      <c r="B14" s="32" t="s">
        <v>20</v>
      </c>
      <c r="C14" s="17" t="s">
        <v>21</v>
      </c>
      <c r="D14" s="17"/>
      <c r="E14" s="17"/>
      <c r="F14" s="17"/>
      <c r="G14" s="24"/>
      <c r="H14" s="7"/>
      <c r="I14" s="7"/>
      <c r="J14" s="7"/>
    </row>
    <row r="15" spans="1:10" x14ac:dyDescent="0.3">
      <c r="A15" s="34"/>
      <c r="B15" s="32"/>
      <c r="C15" s="17" t="s">
        <v>22</v>
      </c>
      <c r="D15" s="17"/>
      <c r="E15" s="17"/>
      <c r="F15" s="17"/>
      <c r="G15" s="24"/>
      <c r="H15" s="7"/>
      <c r="I15" s="7"/>
      <c r="J15" s="7"/>
    </row>
    <row r="16" spans="1:10" ht="15" thickBot="1" x14ac:dyDescent="0.35">
      <c r="A16" s="35"/>
      <c r="B16" s="32"/>
      <c r="C16" s="17" t="s">
        <v>23</v>
      </c>
      <c r="D16" s="17"/>
      <c r="E16" s="17"/>
      <c r="F16" s="17"/>
      <c r="G16" s="24"/>
      <c r="H16" s="7"/>
      <c r="I16" s="7"/>
      <c r="J16" s="7"/>
    </row>
    <row r="17" spans="1:10" ht="42" thickBot="1" x14ac:dyDescent="0.35">
      <c r="A17" s="32" t="s">
        <v>24</v>
      </c>
      <c r="B17" s="17" t="s">
        <v>25</v>
      </c>
      <c r="C17" s="17"/>
      <c r="D17" s="17"/>
      <c r="E17" s="14" t="s">
        <v>200</v>
      </c>
      <c r="F17" s="17"/>
      <c r="G17" s="24"/>
      <c r="H17" s="7">
        <v>930000</v>
      </c>
      <c r="I17" s="7" t="s">
        <v>258</v>
      </c>
      <c r="J17" s="7">
        <f>1.15*H17</f>
        <v>1069500</v>
      </c>
    </row>
    <row r="18" spans="1:10" ht="15" thickBot="1" x14ac:dyDescent="0.35">
      <c r="A18" s="32"/>
      <c r="B18" s="17" t="s">
        <v>26</v>
      </c>
      <c r="C18" s="17"/>
      <c r="D18" s="17"/>
      <c r="E18" s="13"/>
      <c r="F18" s="17"/>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17"/>
      <c r="F20" s="3"/>
      <c r="G20" s="7"/>
      <c r="H20" s="7"/>
      <c r="I20" s="7"/>
      <c r="J20" s="7"/>
    </row>
    <row r="21" spans="1:10" ht="28.8" x14ac:dyDescent="0.3">
      <c r="A21" s="17" t="s">
        <v>29</v>
      </c>
      <c r="B21" s="17"/>
      <c r="C21" s="3"/>
      <c r="D21" s="3"/>
      <c r="E21" s="6" t="s">
        <v>199</v>
      </c>
      <c r="F21" s="3"/>
      <c r="G21" s="7"/>
      <c r="H21" s="7">
        <v>260000</v>
      </c>
      <c r="I21" s="28">
        <v>584545</v>
      </c>
      <c r="J21" s="7">
        <f>1.6*H21</f>
        <v>416000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90.6640625" customWidth="1"/>
    <col min="8" max="8" width="13" customWidth="1"/>
    <col min="9" max="9" width="25.6640625" customWidth="1"/>
    <col min="10" max="10" width="10.109375" customWidth="1"/>
  </cols>
  <sheetData>
    <row r="1" spans="1:10" x14ac:dyDescent="0.3">
      <c r="A1" s="36" t="s">
        <v>32</v>
      </c>
      <c r="B1" s="36"/>
    </row>
    <row r="2" spans="1:10" x14ac:dyDescent="0.3">
      <c r="A2" s="37" t="s">
        <v>201</v>
      </c>
      <c r="B2" s="37"/>
      <c r="C2" t="s">
        <v>202</v>
      </c>
    </row>
    <row r="3" spans="1:10" ht="57.6" x14ac:dyDescent="0.3">
      <c r="A3" s="17" t="s">
        <v>0</v>
      </c>
      <c r="B3" s="17" t="s">
        <v>1</v>
      </c>
      <c r="C3" s="17" t="s">
        <v>2</v>
      </c>
      <c r="D3" s="17"/>
      <c r="E3" s="17" t="s">
        <v>3</v>
      </c>
      <c r="F3" s="17" t="s">
        <v>4</v>
      </c>
      <c r="G3" s="8" t="s">
        <v>247</v>
      </c>
      <c r="H3" s="23" t="s">
        <v>248</v>
      </c>
      <c r="I3" s="23" t="s">
        <v>249</v>
      </c>
      <c r="J3" s="23" t="s">
        <v>250</v>
      </c>
    </row>
    <row r="4" spans="1:10" ht="28.8" x14ac:dyDescent="0.3">
      <c r="A4" s="33" t="s">
        <v>5</v>
      </c>
      <c r="B4" s="32" t="s">
        <v>6</v>
      </c>
      <c r="C4" s="32" t="s">
        <v>7</v>
      </c>
      <c r="D4" s="17" t="s">
        <v>8</v>
      </c>
      <c r="E4" s="3"/>
      <c r="F4" s="17"/>
      <c r="G4" s="24"/>
      <c r="H4" s="7"/>
      <c r="I4" s="24"/>
      <c r="J4" s="7"/>
    </row>
    <row r="5" spans="1:10" ht="28.8" x14ac:dyDescent="0.3">
      <c r="A5" s="34"/>
      <c r="B5" s="32"/>
      <c r="C5" s="32"/>
      <c r="D5" s="17" t="s">
        <v>9</v>
      </c>
      <c r="E5" s="17"/>
      <c r="F5" s="17"/>
      <c r="G5" s="24"/>
      <c r="H5" s="7"/>
      <c r="I5" s="7"/>
      <c r="J5" s="7"/>
    </row>
    <row r="6" spans="1:10" ht="28.8" x14ac:dyDescent="0.3">
      <c r="A6" s="34"/>
      <c r="B6" s="32"/>
      <c r="C6" s="32" t="s">
        <v>10</v>
      </c>
      <c r="D6" s="17" t="s">
        <v>8</v>
      </c>
      <c r="E6" s="3"/>
      <c r="F6" s="17"/>
      <c r="G6" s="24"/>
      <c r="H6" s="7"/>
      <c r="I6" s="25"/>
      <c r="J6" s="7"/>
    </row>
    <row r="7" spans="1:10" ht="28.8" x14ac:dyDescent="0.3">
      <c r="A7" s="34"/>
      <c r="B7" s="32"/>
      <c r="C7" s="32"/>
      <c r="D7" s="17" t="s">
        <v>9</v>
      </c>
      <c r="E7" s="17"/>
      <c r="F7" s="17"/>
      <c r="G7" s="24"/>
      <c r="H7" s="7"/>
      <c r="I7" s="7"/>
      <c r="J7" s="7"/>
    </row>
    <row r="8" spans="1:10" ht="28.8" x14ac:dyDescent="0.3">
      <c r="A8" s="34"/>
      <c r="B8" s="32"/>
      <c r="C8" s="32" t="s">
        <v>11</v>
      </c>
      <c r="D8" s="17" t="s">
        <v>8</v>
      </c>
      <c r="E8" s="17"/>
      <c r="F8" s="17"/>
      <c r="G8" s="24"/>
      <c r="H8" s="7"/>
      <c r="I8" s="7"/>
      <c r="J8" s="7"/>
    </row>
    <row r="9" spans="1:10" ht="28.8" x14ac:dyDescent="0.3">
      <c r="A9" s="34"/>
      <c r="B9" s="32"/>
      <c r="C9" s="32"/>
      <c r="D9" s="17" t="s">
        <v>9</v>
      </c>
      <c r="E9" s="17"/>
      <c r="F9" s="17"/>
      <c r="G9" s="24"/>
      <c r="H9" s="7"/>
      <c r="I9" s="7"/>
      <c r="J9" s="7"/>
    </row>
    <row r="10" spans="1:10" x14ac:dyDescent="0.3">
      <c r="A10" s="34"/>
      <c r="B10" s="32" t="s">
        <v>12</v>
      </c>
      <c r="C10" s="32" t="s">
        <v>57</v>
      </c>
      <c r="D10" s="17" t="s">
        <v>14</v>
      </c>
      <c r="E10" s="17"/>
      <c r="F10" s="17"/>
      <c r="G10" s="24"/>
      <c r="H10" s="7"/>
      <c r="I10" s="7"/>
      <c r="J10" s="7"/>
    </row>
    <row r="11" spans="1:10" ht="15" thickBot="1" x14ac:dyDescent="0.35">
      <c r="A11" s="34"/>
      <c r="B11" s="32"/>
      <c r="C11" s="32"/>
      <c r="D11" s="17" t="s">
        <v>15</v>
      </c>
      <c r="E11" s="17"/>
      <c r="F11" s="17"/>
      <c r="G11" s="24"/>
      <c r="H11" s="7"/>
      <c r="I11" s="7"/>
      <c r="J11" s="7"/>
    </row>
    <row r="12" spans="1:10" ht="138.6" thickBot="1" x14ac:dyDescent="0.35">
      <c r="A12" s="34"/>
      <c r="B12" s="32"/>
      <c r="C12" s="32" t="s">
        <v>16</v>
      </c>
      <c r="D12" s="17" t="s">
        <v>17</v>
      </c>
      <c r="E12" s="11" t="s">
        <v>203</v>
      </c>
      <c r="F12" s="17"/>
      <c r="G12" s="24"/>
      <c r="H12" s="7">
        <v>305000</v>
      </c>
      <c r="I12" s="7">
        <f>1.01*H12</f>
        <v>308050</v>
      </c>
      <c r="J12" s="7">
        <f>1.15*H12</f>
        <v>350750</v>
      </c>
    </row>
    <row r="13" spans="1:10" x14ac:dyDescent="0.3">
      <c r="A13" s="34"/>
      <c r="B13" s="32"/>
      <c r="C13" s="32"/>
      <c r="D13" s="17" t="s">
        <v>18</v>
      </c>
      <c r="E13" s="17"/>
      <c r="F13" s="17"/>
      <c r="G13" s="24"/>
      <c r="H13" s="7"/>
      <c r="I13" s="7"/>
      <c r="J13" s="7"/>
    </row>
    <row r="14" spans="1:10" x14ac:dyDescent="0.3">
      <c r="A14" s="34"/>
      <c r="B14" s="32" t="s">
        <v>20</v>
      </c>
      <c r="C14" s="17" t="s">
        <v>21</v>
      </c>
      <c r="D14" s="17"/>
      <c r="E14" s="17"/>
      <c r="F14" s="17"/>
      <c r="G14" s="24"/>
      <c r="H14" s="7"/>
      <c r="I14" s="7"/>
      <c r="J14" s="7"/>
    </row>
    <row r="15" spans="1:10" x14ac:dyDescent="0.3">
      <c r="A15" s="34"/>
      <c r="B15" s="32"/>
      <c r="C15" s="17" t="s">
        <v>22</v>
      </c>
      <c r="D15" s="17"/>
      <c r="E15" s="17"/>
      <c r="F15" s="17"/>
      <c r="G15" s="24"/>
      <c r="H15" s="7"/>
      <c r="I15" s="7"/>
      <c r="J15" s="7"/>
    </row>
    <row r="16" spans="1:10" ht="54.75" customHeight="1" thickBot="1" x14ac:dyDescent="0.35">
      <c r="A16" s="35"/>
      <c r="B16" s="32"/>
      <c r="C16" s="17" t="s">
        <v>23</v>
      </c>
      <c r="D16" s="17"/>
      <c r="E16" s="17"/>
      <c r="F16" s="17"/>
      <c r="G16" s="24"/>
      <c r="H16" s="7"/>
      <c r="I16" s="7"/>
      <c r="J16" s="7"/>
    </row>
    <row r="17" spans="1:10" ht="55.8" thickBot="1" x14ac:dyDescent="0.35">
      <c r="A17" s="32" t="s">
        <v>24</v>
      </c>
      <c r="B17" s="17" t="s">
        <v>25</v>
      </c>
      <c r="C17" s="17"/>
      <c r="D17" s="17"/>
      <c r="E17" s="14" t="s">
        <v>205</v>
      </c>
      <c r="F17" s="17"/>
      <c r="G17" s="24"/>
      <c r="H17" s="7">
        <v>736000</v>
      </c>
      <c r="I17" s="7">
        <f>H17</f>
        <v>736000</v>
      </c>
      <c r="J17" s="7">
        <f>1.1*I17</f>
        <v>809600.00000000012</v>
      </c>
    </row>
    <row r="18" spans="1:10" ht="15" thickBot="1" x14ac:dyDescent="0.35">
      <c r="A18" s="32"/>
      <c r="B18" s="17" t="s">
        <v>26</v>
      </c>
      <c r="C18" s="17"/>
      <c r="D18" s="17"/>
      <c r="E18" s="13"/>
      <c r="F18" s="17"/>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17"/>
      <c r="F20" s="3"/>
      <c r="G20" s="7"/>
      <c r="H20" s="7"/>
      <c r="I20" s="7"/>
      <c r="J20" s="7"/>
    </row>
    <row r="21" spans="1:10" ht="55.2" x14ac:dyDescent="0.3">
      <c r="A21" s="17" t="s">
        <v>29</v>
      </c>
      <c r="B21" s="17"/>
      <c r="C21" s="3"/>
      <c r="D21" s="3"/>
      <c r="E21" s="6" t="s">
        <v>204</v>
      </c>
      <c r="F21" s="3"/>
      <c r="G21" s="7"/>
      <c r="H21" s="7">
        <v>525000</v>
      </c>
      <c r="I21" s="7">
        <f>H21</f>
        <v>525000</v>
      </c>
      <c r="J21" s="7">
        <f>1.1*I21</f>
        <v>577500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D1" workbookViewId="0">
      <selection activeCell="K1" sqref="K1:K1048576"/>
    </sheetView>
  </sheetViews>
  <sheetFormatPr defaultRowHeight="14.4" x14ac:dyDescent="0.3"/>
  <cols>
    <col min="1" max="1" width="13.88671875" customWidth="1"/>
    <col min="2" max="2" width="23.5546875" customWidth="1"/>
    <col min="3" max="4" width="12" customWidth="1"/>
    <col min="5" max="5" width="105.109375" customWidth="1"/>
    <col min="8" max="8" width="11.33203125" customWidth="1"/>
    <col min="9" max="9" width="19.109375" customWidth="1"/>
    <col min="10" max="10" width="10.109375" customWidth="1"/>
  </cols>
  <sheetData>
    <row r="1" spans="1:10" x14ac:dyDescent="0.3">
      <c r="A1" s="36" t="s">
        <v>32</v>
      </c>
      <c r="B1" s="36"/>
    </row>
    <row r="2" spans="1:10" x14ac:dyDescent="0.3">
      <c r="A2" s="37" t="s">
        <v>206</v>
      </c>
      <c r="B2" s="37"/>
      <c r="C2" t="s">
        <v>207</v>
      </c>
    </row>
    <row r="3" spans="1:10" ht="72" x14ac:dyDescent="0.3">
      <c r="A3" s="17" t="s">
        <v>0</v>
      </c>
      <c r="B3" s="17" t="s">
        <v>1</v>
      </c>
      <c r="C3" s="17" t="s">
        <v>2</v>
      </c>
      <c r="D3" s="17"/>
      <c r="E3" s="17" t="s">
        <v>3</v>
      </c>
      <c r="F3" s="17" t="s">
        <v>4</v>
      </c>
      <c r="G3" s="8" t="s">
        <v>247</v>
      </c>
      <c r="H3" s="23" t="s">
        <v>248</v>
      </c>
      <c r="I3" s="23" t="s">
        <v>249</v>
      </c>
      <c r="J3" s="23" t="s">
        <v>250</v>
      </c>
    </row>
    <row r="4" spans="1:10" ht="28.8" x14ac:dyDescent="0.3">
      <c r="A4" s="33" t="s">
        <v>5</v>
      </c>
      <c r="B4" s="32" t="s">
        <v>6</v>
      </c>
      <c r="C4" s="32" t="s">
        <v>7</v>
      </c>
      <c r="D4" s="17" t="s">
        <v>8</v>
      </c>
      <c r="E4" s="3"/>
      <c r="F4" s="17"/>
      <c r="G4" s="24"/>
      <c r="H4" s="7"/>
      <c r="I4" s="24"/>
      <c r="J4" s="7"/>
    </row>
    <row r="5" spans="1:10" ht="28.8" x14ac:dyDescent="0.3">
      <c r="A5" s="34"/>
      <c r="B5" s="32"/>
      <c r="C5" s="32"/>
      <c r="D5" s="17" t="s">
        <v>9</v>
      </c>
      <c r="E5" s="17"/>
      <c r="F5" s="17"/>
      <c r="G5" s="24"/>
      <c r="H5" s="7"/>
      <c r="I5" s="7"/>
      <c r="J5" s="7"/>
    </row>
    <row r="6" spans="1:10" ht="28.8" x14ac:dyDescent="0.3">
      <c r="A6" s="34"/>
      <c r="B6" s="32"/>
      <c r="C6" s="32" t="s">
        <v>10</v>
      </c>
      <c r="D6" s="17" t="s">
        <v>8</v>
      </c>
      <c r="E6" s="3"/>
      <c r="F6" s="17"/>
      <c r="G6" s="24"/>
      <c r="H6" s="7"/>
      <c r="I6" s="25"/>
      <c r="J6" s="7"/>
    </row>
    <row r="7" spans="1:10" ht="28.8" x14ac:dyDescent="0.3">
      <c r="A7" s="34"/>
      <c r="B7" s="32"/>
      <c r="C7" s="32"/>
      <c r="D7" s="17" t="s">
        <v>9</v>
      </c>
      <c r="E7" s="17"/>
      <c r="F7" s="17"/>
      <c r="G7" s="24"/>
      <c r="H7" s="7"/>
      <c r="I7" s="7"/>
      <c r="J7" s="7"/>
    </row>
    <row r="8" spans="1:10" ht="28.8" x14ac:dyDescent="0.3">
      <c r="A8" s="34"/>
      <c r="B8" s="32"/>
      <c r="C8" s="32" t="s">
        <v>11</v>
      </c>
      <c r="D8" s="17" t="s">
        <v>8</v>
      </c>
      <c r="E8" s="17"/>
      <c r="F8" s="17"/>
      <c r="G8" s="24"/>
      <c r="H8" s="7"/>
      <c r="I8" s="7"/>
      <c r="J8" s="7"/>
    </row>
    <row r="9" spans="1:10" ht="28.8" x14ac:dyDescent="0.3">
      <c r="A9" s="34"/>
      <c r="B9" s="32"/>
      <c r="C9" s="32"/>
      <c r="D9" s="17" t="s">
        <v>9</v>
      </c>
      <c r="E9" s="17"/>
      <c r="F9" s="17"/>
      <c r="G9" s="24"/>
      <c r="H9" s="7"/>
      <c r="I9" s="7"/>
      <c r="J9" s="7"/>
    </row>
    <row r="10" spans="1:10" x14ac:dyDescent="0.3">
      <c r="A10" s="34"/>
      <c r="B10" s="32" t="s">
        <v>12</v>
      </c>
      <c r="C10" s="32" t="s">
        <v>57</v>
      </c>
      <c r="D10" s="17" t="s">
        <v>14</v>
      </c>
      <c r="E10" s="17"/>
      <c r="F10" s="17"/>
      <c r="G10" s="24"/>
      <c r="H10" s="7"/>
      <c r="I10" s="7"/>
      <c r="J10" s="7"/>
    </row>
    <row r="11" spans="1:10" ht="15" thickBot="1" x14ac:dyDescent="0.35">
      <c r="A11" s="34"/>
      <c r="B11" s="32"/>
      <c r="C11" s="32"/>
      <c r="D11" s="17" t="s">
        <v>15</v>
      </c>
      <c r="E11" s="17"/>
      <c r="F11" s="17"/>
      <c r="G11" s="24"/>
      <c r="H11" s="7"/>
      <c r="I11" s="7"/>
      <c r="J11" s="7"/>
    </row>
    <row r="12" spans="1:10" ht="261.60000000000002" customHeight="1" thickBot="1" x14ac:dyDescent="0.35">
      <c r="A12" s="34"/>
      <c r="B12" s="32"/>
      <c r="C12" s="32" t="s">
        <v>16</v>
      </c>
      <c r="D12" s="17" t="s">
        <v>17</v>
      </c>
      <c r="E12" s="16" t="s">
        <v>208</v>
      </c>
      <c r="F12" s="17"/>
      <c r="G12" s="24"/>
      <c r="H12" s="7">
        <v>360000</v>
      </c>
      <c r="I12" s="30" t="s">
        <v>260</v>
      </c>
      <c r="J12" s="7">
        <f>1.15*H12</f>
        <v>413999.99999999994</v>
      </c>
    </row>
    <row r="13" spans="1:10" ht="42" customHeight="1" x14ac:dyDescent="0.3">
      <c r="A13" s="34"/>
      <c r="B13" s="32"/>
      <c r="C13" s="32"/>
      <c r="D13" s="17" t="s">
        <v>18</v>
      </c>
      <c r="E13" s="17"/>
      <c r="F13" s="17"/>
      <c r="G13" s="24"/>
      <c r="H13" s="7"/>
      <c r="I13" s="27"/>
      <c r="J13" s="7"/>
    </row>
    <row r="14" spans="1:10" x14ac:dyDescent="0.3">
      <c r="A14" s="34"/>
      <c r="B14" s="32" t="s">
        <v>20</v>
      </c>
      <c r="C14" s="17" t="s">
        <v>21</v>
      </c>
      <c r="D14" s="17"/>
      <c r="E14" s="17"/>
      <c r="F14" s="17"/>
      <c r="G14" s="24"/>
      <c r="H14" s="7"/>
      <c r="I14" s="7"/>
      <c r="J14" s="7"/>
    </row>
    <row r="15" spans="1:10" x14ac:dyDescent="0.3">
      <c r="A15" s="34"/>
      <c r="B15" s="32"/>
      <c r="C15" s="17" t="s">
        <v>22</v>
      </c>
      <c r="D15" s="17"/>
      <c r="E15" s="17"/>
      <c r="F15" s="17"/>
      <c r="G15" s="24"/>
      <c r="H15" s="7"/>
      <c r="I15" s="7"/>
      <c r="J15" s="7"/>
    </row>
    <row r="16" spans="1:10" ht="51" customHeight="1" thickBot="1" x14ac:dyDescent="0.35">
      <c r="A16" s="35"/>
      <c r="B16" s="32"/>
      <c r="C16" s="17" t="s">
        <v>23</v>
      </c>
      <c r="D16" s="17"/>
      <c r="E16" s="17"/>
      <c r="F16" s="17"/>
      <c r="G16" s="24"/>
      <c r="H16" s="7"/>
      <c r="I16" s="7"/>
      <c r="J16" s="7"/>
    </row>
    <row r="17" spans="1:10" ht="97.2" thickBot="1" x14ac:dyDescent="0.35">
      <c r="A17" s="32" t="s">
        <v>24</v>
      </c>
      <c r="B17" s="17" t="s">
        <v>25</v>
      </c>
      <c r="C17" s="17"/>
      <c r="D17" s="17"/>
      <c r="E17" s="14" t="s">
        <v>210</v>
      </c>
      <c r="F17" s="17"/>
      <c r="G17" s="24"/>
      <c r="H17" s="7">
        <v>1150000</v>
      </c>
      <c r="I17" s="7" t="s">
        <v>258</v>
      </c>
      <c r="J17" s="7">
        <f>1.1*H17</f>
        <v>1265000</v>
      </c>
    </row>
    <row r="18" spans="1:10" ht="15" thickBot="1" x14ac:dyDescent="0.35">
      <c r="A18" s="32"/>
      <c r="B18" s="17" t="s">
        <v>26</v>
      </c>
      <c r="C18" s="17"/>
      <c r="D18" s="17"/>
      <c r="E18" s="13"/>
      <c r="F18" s="17"/>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17"/>
      <c r="F20" s="3"/>
      <c r="G20" s="7"/>
      <c r="H20" s="7"/>
      <c r="I20" s="7"/>
      <c r="J20" s="7"/>
    </row>
    <row r="21" spans="1:10" ht="104.4" customHeight="1" x14ac:dyDescent="0.3">
      <c r="A21" s="17" t="s">
        <v>29</v>
      </c>
      <c r="B21" s="17"/>
      <c r="C21" s="3"/>
      <c r="D21" s="3"/>
      <c r="E21" s="6" t="s">
        <v>209</v>
      </c>
      <c r="F21" s="3"/>
      <c r="G21" s="7"/>
      <c r="H21" s="7">
        <v>595000</v>
      </c>
      <c r="I21" s="7" t="s">
        <v>258</v>
      </c>
      <c r="J21" s="7">
        <f>1.1*H21</f>
        <v>654500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96.33203125" customWidth="1"/>
    <col min="8" max="8" width="13" customWidth="1"/>
    <col min="9" max="9" width="25.6640625" customWidth="1"/>
    <col min="10" max="10" width="10.109375" customWidth="1"/>
  </cols>
  <sheetData>
    <row r="1" spans="1:10" x14ac:dyDescent="0.3">
      <c r="A1" s="36" t="s">
        <v>32</v>
      </c>
      <c r="B1" s="36"/>
    </row>
    <row r="2" spans="1:10" x14ac:dyDescent="0.3">
      <c r="A2" s="37" t="s">
        <v>211</v>
      </c>
      <c r="B2" s="37"/>
      <c r="C2" t="s">
        <v>215</v>
      </c>
    </row>
    <row r="3" spans="1:10" ht="57.6" x14ac:dyDescent="0.3">
      <c r="A3" s="17" t="s">
        <v>0</v>
      </c>
      <c r="B3" s="17" t="s">
        <v>1</v>
      </c>
      <c r="C3" s="17" t="s">
        <v>2</v>
      </c>
      <c r="D3" s="17"/>
      <c r="E3" s="17" t="s">
        <v>3</v>
      </c>
      <c r="F3" s="17" t="s">
        <v>4</v>
      </c>
      <c r="G3" s="8" t="s">
        <v>247</v>
      </c>
      <c r="H3" s="23" t="s">
        <v>248</v>
      </c>
      <c r="I3" s="23" t="s">
        <v>249</v>
      </c>
      <c r="J3" s="23" t="s">
        <v>250</v>
      </c>
    </row>
    <row r="4" spans="1:10" ht="28.8" x14ac:dyDescent="0.3">
      <c r="A4" s="33" t="s">
        <v>5</v>
      </c>
      <c r="B4" s="32" t="s">
        <v>6</v>
      </c>
      <c r="C4" s="32" t="s">
        <v>7</v>
      </c>
      <c r="D4" s="17" t="s">
        <v>8</v>
      </c>
      <c r="E4" s="3"/>
      <c r="F4" s="17"/>
      <c r="G4" s="24"/>
      <c r="H4" s="7"/>
      <c r="I4" s="24"/>
      <c r="J4" s="7"/>
    </row>
    <row r="5" spans="1:10" ht="28.8" x14ac:dyDescent="0.3">
      <c r="A5" s="34"/>
      <c r="B5" s="32"/>
      <c r="C5" s="32"/>
      <c r="D5" s="17" t="s">
        <v>9</v>
      </c>
      <c r="E5" s="17"/>
      <c r="F5" s="17"/>
      <c r="G5" s="24"/>
      <c r="H5" s="7"/>
      <c r="I5" s="7"/>
      <c r="J5" s="7"/>
    </row>
    <row r="6" spans="1:10" ht="28.8" x14ac:dyDescent="0.3">
      <c r="A6" s="34"/>
      <c r="B6" s="32"/>
      <c r="C6" s="32" t="s">
        <v>10</v>
      </c>
      <c r="D6" s="17" t="s">
        <v>8</v>
      </c>
      <c r="E6" s="3"/>
      <c r="F6" s="17"/>
      <c r="G6" s="24"/>
      <c r="H6" s="7"/>
      <c r="I6" s="25"/>
      <c r="J6" s="7"/>
    </row>
    <row r="7" spans="1:10" ht="28.8" x14ac:dyDescent="0.3">
      <c r="A7" s="34"/>
      <c r="B7" s="32"/>
      <c r="C7" s="32"/>
      <c r="D7" s="17" t="s">
        <v>9</v>
      </c>
      <c r="E7" s="17"/>
      <c r="F7" s="17"/>
      <c r="G7" s="24"/>
      <c r="H7" s="7"/>
      <c r="I7" s="7"/>
      <c r="J7" s="7"/>
    </row>
    <row r="8" spans="1:10" ht="28.8" x14ac:dyDescent="0.3">
      <c r="A8" s="34"/>
      <c r="B8" s="32"/>
      <c r="C8" s="32" t="s">
        <v>11</v>
      </c>
      <c r="D8" s="17" t="s">
        <v>8</v>
      </c>
      <c r="E8" s="17"/>
      <c r="F8" s="17"/>
      <c r="G8" s="24"/>
      <c r="H8" s="7"/>
      <c r="I8" s="7"/>
      <c r="J8" s="7"/>
    </row>
    <row r="9" spans="1:10" ht="28.8" x14ac:dyDescent="0.3">
      <c r="A9" s="34"/>
      <c r="B9" s="32"/>
      <c r="C9" s="32"/>
      <c r="D9" s="17" t="s">
        <v>9</v>
      </c>
      <c r="E9" s="17"/>
      <c r="F9" s="17"/>
      <c r="G9" s="24"/>
      <c r="H9" s="7"/>
      <c r="I9" s="7"/>
      <c r="J9" s="7"/>
    </row>
    <row r="10" spans="1:10" x14ac:dyDescent="0.3">
      <c r="A10" s="34"/>
      <c r="B10" s="32" t="s">
        <v>12</v>
      </c>
      <c r="C10" s="32" t="s">
        <v>57</v>
      </c>
      <c r="D10" s="17" t="s">
        <v>14</v>
      </c>
      <c r="E10" s="17"/>
      <c r="F10" s="17"/>
      <c r="G10" s="24"/>
      <c r="H10" s="7"/>
      <c r="I10" s="7"/>
      <c r="J10" s="7"/>
    </row>
    <row r="11" spans="1:10" ht="15" thickBot="1" x14ac:dyDescent="0.35">
      <c r="A11" s="34"/>
      <c r="B11" s="32"/>
      <c r="C11" s="32"/>
      <c r="D11" s="17" t="s">
        <v>15</v>
      </c>
      <c r="E11" s="17"/>
      <c r="F11" s="17"/>
      <c r="G11" s="24"/>
      <c r="H11" s="7"/>
      <c r="I11" s="7"/>
      <c r="J11" s="7"/>
    </row>
    <row r="12" spans="1:10" ht="409.6" thickBot="1" x14ac:dyDescent="0.35">
      <c r="A12" s="34"/>
      <c r="B12" s="32"/>
      <c r="C12" s="32" t="s">
        <v>16</v>
      </c>
      <c r="D12" s="17" t="s">
        <v>17</v>
      </c>
      <c r="E12" s="19" t="s">
        <v>212</v>
      </c>
      <c r="F12" s="17"/>
      <c r="G12" s="24"/>
      <c r="H12" s="7">
        <v>420000</v>
      </c>
      <c r="I12" s="7">
        <f>1.04*H12</f>
        <v>436800</v>
      </c>
      <c r="J12" s="7">
        <f>1.17*H12</f>
        <v>491399.99999999994</v>
      </c>
    </row>
    <row r="13" spans="1:10" x14ac:dyDescent="0.3">
      <c r="A13" s="34"/>
      <c r="B13" s="32"/>
      <c r="C13" s="32"/>
      <c r="D13" s="17" t="s">
        <v>18</v>
      </c>
      <c r="E13" s="17"/>
      <c r="F13" s="17"/>
      <c r="G13" s="24"/>
      <c r="H13" s="7"/>
      <c r="I13" s="7"/>
      <c r="J13" s="7"/>
    </row>
    <row r="14" spans="1:10" x14ac:dyDescent="0.3">
      <c r="A14" s="34"/>
      <c r="B14" s="32" t="s">
        <v>20</v>
      </c>
      <c r="C14" s="17" t="s">
        <v>21</v>
      </c>
      <c r="D14" s="17"/>
      <c r="E14" s="17"/>
      <c r="F14" s="17"/>
      <c r="G14" s="24"/>
      <c r="H14" s="7"/>
      <c r="I14" s="7"/>
      <c r="J14" s="7"/>
    </row>
    <row r="15" spans="1:10" x14ac:dyDescent="0.3">
      <c r="A15" s="34"/>
      <c r="B15" s="32"/>
      <c r="C15" s="17" t="s">
        <v>22</v>
      </c>
      <c r="D15" s="17"/>
      <c r="E15" s="17"/>
      <c r="F15" s="17"/>
      <c r="G15" s="24"/>
      <c r="H15" s="7"/>
      <c r="I15" s="7"/>
      <c r="J15" s="7"/>
    </row>
    <row r="16" spans="1:10" ht="48.75" customHeight="1" thickBot="1" x14ac:dyDescent="0.35">
      <c r="A16" s="35"/>
      <c r="B16" s="32"/>
      <c r="C16" s="17" t="s">
        <v>23</v>
      </c>
      <c r="D16" s="17"/>
      <c r="E16" s="17"/>
      <c r="F16" s="17"/>
      <c r="G16" s="24"/>
      <c r="H16" s="7"/>
      <c r="I16" s="7"/>
      <c r="J16" s="7"/>
    </row>
    <row r="17" spans="1:10" ht="55.8" thickBot="1" x14ac:dyDescent="0.35">
      <c r="A17" s="32" t="s">
        <v>24</v>
      </c>
      <c r="B17" s="17" t="s">
        <v>25</v>
      </c>
      <c r="C17" s="17"/>
      <c r="D17" s="17"/>
      <c r="E17" s="14" t="s">
        <v>214</v>
      </c>
      <c r="F17" s="17"/>
      <c r="G17" s="24"/>
      <c r="H17" s="7">
        <v>1490000</v>
      </c>
      <c r="I17" s="7">
        <f>H17</f>
        <v>1490000</v>
      </c>
      <c r="J17" s="7">
        <f>1.1*I17</f>
        <v>1639000.0000000002</v>
      </c>
    </row>
    <row r="18" spans="1:10" ht="15" thickBot="1" x14ac:dyDescent="0.35">
      <c r="A18" s="32"/>
      <c r="B18" s="17" t="s">
        <v>26</v>
      </c>
      <c r="C18" s="17"/>
      <c r="D18" s="17"/>
      <c r="E18" s="13"/>
      <c r="F18" s="17"/>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17"/>
      <c r="F20" s="3"/>
      <c r="G20" s="7"/>
      <c r="H20" s="7"/>
      <c r="I20" s="7"/>
      <c r="J20" s="7"/>
    </row>
    <row r="21" spans="1:10" ht="55.2" x14ac:dyDescent="0.3">
      <c r="A21" s="17" t="s">
        <v>29</v>
      </c>
      <c r="B21" s="17"/>
      <c r="C21" s="3"/>
      <c r="D21" s="3"/>
      <c r="E21" s="6" t="s">
        <v>213</v>
      </c>
      <c r="F21" s="3"/>
      <c r="G21" s="7"/>
      <c r="H21" s="7">
        <v>525000</v>
      </c>
      <c r="I21" s="7">
        <f>1.01*H21</f>
        <v>530250</v>
      </c>
      <c r="J21" s="7">
        <f>1.15*H21</f>
        <v>603750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F1" workbookViewId="0">
      <selection activeCell="K1" sqref="K1:K1048576"/>
    </sheetView>
  </sheetViews>
  <sheetFormatPr defaultRowHeight="14.4" x14ac:dyDescent="0.3"/>
  <cols>
    <col min="1" max="1" width="13.88671875" customWidth="1"/>
    <col min="2" max="2" width="23.5546875" customWidth="1"/>
    <col min="3" max="4" width="12" customWidth="1"/>
    <col min="5" max="5" width="147.5546875" customWidth="1"/>
    <col min="8" max="8" width="13" customWidth="1"/>
    <col min="9" max="9" width="25.6640625" customWidth="1"/>
    <col min="10" max="10" width="10.109375" customWidth="1"/>
  </cols>
  <sheetData>
    <row r="1" spans="1:10" x14ac:dyDescent="0.3">
      <c r="A1" s="36" t="s">
        <v>32</v>
      </c>
      <c r="B1" s="36"/>
    </row>
    <row r="2" spans="1:10" x14ac:dyDescent="0.3">
      <c r="A2" s="37" t="s">
        <v>219</v>
      </c>
      <c r="B2" s="37"/>
      <c r="C2" t="s">
        <v>220</v>
      </c>
    </row>
    <row r="3" spans="1:10" ht="57.6" x14ac:dyDescent="0.3">
      <c r="A3" s="17" t="s">
        <v>0</v>
      </c>
      <c r="B3" s="17" t="s">
        <v>1</v>
      </c>
      <c r="C3" s="17" t="s">
        <v>2</v>
      </c>
      <c r="D3" s="17"/>
      <c r="E3" s="17" t="s">
        <v>3</v>
      </c>
      <c r="F3" s="17" t="s">
        <v>4</v>
      </c>
      <c r="G3" s="8" t="s">
        <v>247</v>
      </c>
      <c r="H3" s="23" t="s">
        <v>248</v>
      </c>
      <c r="I3" s="23" t="s">
        <v>249</v>
      </c>
      <c r="J3" s="23" t="s">
        <v>250</v>
      </c>
    </row>
    <row r="4" spans="1:10" ht="28.8" x14ac:dyDescent="0.3">
      <c r="A4" s="33" t="s">
        <v>5</v>
      </c>
      <c r="B4" s="32" t="s">
        <v>6</v>
      </c>
      <c r="C4" s="32" t="s">
        <v>7</v>
      </c>
      <c r="D4" s="17" t="s">
        <v>8</v>
      </c>
      <c r="E4" s="3"/>
      <c r="F4" s="17"/>
      <c r="G4" s="24"/>
      <c r="H4" s="7"/>
      <c r="I4" s="24"/>
      <c r="J4" s="7"/>
    </row>
    <row r="5" spans="1:10" ht="28.8" x14ac:dyDescent="0.3">
      <c r="A5" s="34"/>
      <c r="B5" s="32"/>
      <c r="C5" s="32"/>
      <c r="D5" s="17" t="s">
        <v>9</v>
      </c>
      <c r="E5" s="17"/>
      <c r="F5" s="17"/>
      <c r="G5" s="24"/>
      <c r="H5" s="7"/>
      <c r="I5" s="7"/>
      <c r="J5" s="7"/>
    </row>
    <row r="6" spans="1:10" ht="28.8" x14ac:dyDescent="0.3">
      <c r="A6" s="34"/>
      <c r="B6" s="32"/>
      <c r="C6" s="32" t="s">
        <v>10</v>
      </c>
      <c r="D6" s="17" t="s">
        <v>8</v>
      </c>
      <c r="E6" s="3"/>
      <c r="F6" s="17"/>
      <c r="G6" s="24"/>
      <c r="H6" s="7"/>
      <c r="I6" s="25"/>
      <c r="J6" s="7"/>
    </row>
    <row r="7" spans="1:10" ht="28.8" x14ac:dyDescent="0.3">
      <c r="A7" s="34"/>
      <c r="B7" s="32"/>
      <c r="C7" s="32"/>
      <c r="D7" s="17" t="s">
        <v>9</v>
      </c>
      <c r="E7" s="17"/>
      <c r="F7" s="17"/>
      <c r="G7" s="24"/>
      <c r="H7" s="7"/>
      <c r="I7" s="7"/>
      <c r="J7" s="7"/>
    </row>
    <row r="8" spans="1:10" ht="28.8" x14ac:dyDescent="0.3">
      <c r="A8" s="34"/>
      <c r="B8" s="32"/>
      <c r="C8" s="32" t="s">
        <v>11</v>
      </c>
      <c r="D8" s="17" t="s">
        <v>8</v>
      </c>
      <c r="E8" s="17"/>
      <c r="F8" s="17"/>
      <c r="G8" s="24"/>
      <c r="H8" s="7"/>
      <c r="I8" s="7"/>
      <c r="J8" s="7"/>
    </row>
    <row r="9" spans="1:10" ht="28.8" x14ac:dyDescent="0.3">
      <c r="A9" s="34"/>
      <c r="B9" s="32"/>
      <c r="C9" s="32"/>
      <c r="D9" s="17" t="s">
        <v>9</v>
      </c>
      <c r="E9" s="17"/>
      <c r="F9" s="17"/>
      <c r="G9" s="24"/>
      <c r="H9" s="7"/>
      <c r="I9" s="7"/>
      <c r="J9" s="7"/>
    </row>
    <row r="10" spans="1:10" x14ac:dyDescent="0.3">
      <c r="A10" s="34"/>
      <c r="B10" s="32" t="s">
        <v>12</v>
      </c>
      <c r="C10" s="32" t="s">
        <v>57</v>
      </c>
      <c r="D10" s="17" t="s">
        <v>14</v>
      </c>
      <c r="E10" s="17"/>
      <c r="F10" s="17"/>
      <c r="G10" s="24"/>
      <c r="H10" s="7"/>
      <c r="I10" s="7"/>
      <c r="J10" s="7"/>
    </row>
    <row r="11" spans="1:10" ht="15" thickBot="1" x14ac:dyDescent="0.35">
      <c r="A11" s="34"/>
      <c r="B11" s="32"/>
      <c r="C11" s="32"/>
      <c r="D11" s="17" t="s">
        <v>15</v>
      </c>
      <c r="E11" s="17"/>
      <c r="F11" s="17"/>
      <c r="G11" s="24"/>
      <c r="H11" s="7"/>
      <c r="I11" s="7"/>
      <c r="J11" s="7"/>
    </row>
    <row r="12" spans="1:10" ht="394.8" customHeight="1" thickBot="1" x14ac:dyDescent="0.35">
      <c r="A12" s="34"/>
      <c r="B12" s="32"/>
      <c r="C12" s="32" t="s">
        <v>16</v>
      </c>
      <c r="D12" s="17" t="s">
        <v>17</v>
      </c>
      <c r="E12" s="16" t="s">
        <v>216</v>
      </c>
      <c r="F12" s="17"/>
      <c r="G12" s="24"/>
      <c r="H12" s="7">
        <v>290000</v>
      </c>
      <c r="I12" t="s">
        <v>258</v>
      </c>
      <c r="J12" s="7">
        <f>1.2*H12</f>
        <v>348000</v>
      </c>
    </row>
    <row r="13" spans="1:10" x14ac:dyDescent="0.3">
      <c r="A13" s="34"/>
      <c r="B13" s="32"/>
      <c r="C13" s="32"/>
      <c r="D13" s="17" t="s">
        <v>18</v>
      </c>
      <c r="E13" s="17"/>
      <c r="F13" s="17"/>
      <c r="G13" s="24"/>
      <c r="H13" s="7"/>
      <c r="I13" s="7"/>
      <c r="J13" s="7"/>
    </row>
    <row r="14" spans="1:10" x14ac:dyDescent="0.3">
      <c r="A14" s="34"/>
      <c r="B14" s="32" t="s">
        <v>20</v>
      </c>
      <c r="C14" s="17" t="s">
        <v>21</v>
      </c>
      <c r="D14" s="17"/>
      <c r="E14" s="17"/>
      <c r="F14" s="17"/>
      <c r="G14" s="24"/>
      <c r="H14" s="7"/>
      <c r="I14" s="7"/>
      <c r="J14" s="7"/>
    </row>
    <row r="15" spans="1:10" x14ac:dyDescent="0.3">
      <c r="A15" s="34"/>
      <c r="B15" s="32"/>
      <c r="C15" s="17" t="s">
        <v>22</v>
      </c>
      <c r="D15" s="17"/>
      <c r="E15" s="17"/>
      <c r="F15" s="17"/>
      <c r="G15" s="24"/>
      <c r="H15" s="7"/>
      <c r="I15" s="7"/>
      <c r="J15" s="7"/>
    </row>
    <row r="16" spans="1:10" ht="15" thickBot="1" x14ac:dyDescent="0.35">
      <c r="A16" s="35"/>
      <c r="B16" s="32"/>
      <c r="C16" s="17" t="s">
        <v>23</v>
      </c>
      <c r="D16" s="17"/>
      <c r="E16" s="17"/>
      <c r="F16" s="17"/>
      <c r="G16" s="24"/>
      <c r="H16" s="7"/>
      <c r="I16" s="7"/>
      <c r="J16" s="7"/>
    </row>
    <row r="17" spans="1:10" ht="136.19999999999999" customHeight="1" thickBot="1" x14ac:dyDescent="0.35">
      <c r="A17" s="32" t="s">
        <v>24</v>
      </c>
      <c r="B17" s="17" t="s">
        <v>25</v>
      </c>
      <c r="C17" s="17"/>
      <c r="D17" s="17"/>
      <c r="E17" s="31" t="s">
        <v>217</v>
      </c>
      <c r="F17" s="17"/>
      <c r="G17" s="24"/>
      <c r="H17" s="7">
        <v>1410000</v>
      </c>
      <c r="I17" s="28">
        <v>1850801</v>
      </c>
      <c r="J17" s="7">
        <f>1.3*H17</f>
        <v>1833000</v>
      </c>
    </row>
    <row r="18" spans="1:10" ht="15" thickBot="1" x14ac:dyDescent="0.35">
      <c r="A18" s="32"/>
      <c r="B18" s="17" t="s">
        <v>26</v>
      </c>
      <c r="C18" s="17"/>
      <c r="D18" s="17"/>
      <c r="E18" s="13"/>
      <c r="F18" s="17"/>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17"/>
      <c r="F20" s="3"/>
      <c r="G20" s="7"/>
      <c r="H20" s="7"/>
      <c r="I20" s="7"/>
      <c r="J20" s="7"/>
    </row>
    <row r="21" spans="1:10" ht="82.5" customHeight="1" x14ac:dyDescent="0.3">
      <c r="A21" s="17" t="s">
        <v>29</v>
      </c>
      <c r="B21" s="17"/>
      <c r="C21" s="3"/>
      <c r="D21" s="3"/>
      <c r="E21" s="6" t="s">
        <v>218</v>
      </c>
      <c r="F21" s="3"/>
      <c r="G21" s="7"/>
      <c r="H21" s="7">
        <v>510000</v>
      </c>
      <c r="I21" s="28">
        <v>552772</v>
      </c>
      <c r="J21" s="7">
        <f>1.2*H21</f>
        <v>612000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D1" workbookViewId="0">
      <selection activeCell="K1" sqref="K1:K1048576"/>
    </sheetView>
  </sheetViews>
  <sheetFormatPr defaultRowHeight="14.4" x14ac:dyDescent="0.3"/>
  <cols>
    <col min="1" max="1" width="13.88671875" customWidth="1"/>
    <col min="2" max="2" width="23.5546875" customWidth="1"/>
    <col min="3" max="4" width="12" customWidth="1"/>
    <col min="5" max="5" width="102.33203125" customWidth="1"/>
    <col min="8" max="8" width="13" customWidth="1"/>
    <col min="9" max="9" width="25.6640625" customWidth="1"/>
    <col min="10" max="10" width="10.109375" customWidth="1"/>
  </cols>
  <sheetData>
    <row r="1" spans="1:10" x14ac:dyDescent="0.3">
      <c r="A1" s="36" t="s">
        <v>32</v>
      </c>
      <c r="B1" s="36"/>
    </row>
    <row r="2" spans="1:10" x14ac:dyDescent="0.3">
      <c r="A2" s="37" t="s">
        <v>221</v>
      </c>
      <c r="B2" s="37"/>
      <c r="C2" t="s">
        <v>222</v>
      </c>
    </row>
    <row r="3" spans="1:10" ht="57.6" x14ac:dyDescent="0.3">
      <c r="A3" s="17" t="s">
        <v>0</v>
      </c>
      <c r="B3" s="17" t="s">
        <v>1</v>
      </c>
      <c r="C3" s="17" t="s">
        <v>2</v>
      </c>
      <c r="D3" s="17"/>
      <c r="E3" s="17" t="s">
        <v>3</v>
      </c>
      <c r="F3" s="17" t="s">
        <v>4</v>
      </c>
      <c r="G3" s="8" t="s">
        <v>247</v>
      </c>
      <c r="H3" s="23" t="s">
        <v>248</v>
      </c>
      <c r="I3" s="23" t="s">
        <v>249</v>
      </c>
      <c r="J3" s="23" t="s">
        <v>250</v>
      </c>
    </row>
    <row r="4" spans="1:10" ht="28.8" x14ac:dyDescent="0.3">
      <c r="A4" s="33" t="s">
        <v>5</v>
      </c>
      <c r="B4" s="32" t="s">
        <v>6</v>
      </c>
      <c r="C4" s="32" t="s">
        <v>7</v>
      </c>
      <c r="D4" s="17" t="s">
        <v>8</v>
      </c>
      <c r="E4" s="3"/>
      <c r="F4" s="17"/>
      <c r="G4" s="24"/>
      <c r="H4" s="7"/>
      <c r="I4" s="24"/>
      <c r="J4" s="7"/>
    </row>
    <row r="5" spans="1:10" ht="28.8" x14ac:dyDescent="0.3">
      <c r="A5" s="34"/>
      <c r="B5" s="32"/>
      <c r="C5" s="32"/>
      <c r="D5" s="17" t="s">
        <v>9</v>
      </c>
      <c r="E5" s="17"/>
      <c r="F5" s="17"/>
      <c r="G5" s="24"/>
      <c r="H5" s="7"/>
      <c r="I5" s="7"/>
      <c r="J5" s="7"/>
    </row>
    <row r="6" spans="1:10" ht="28.8" x14ac:dyDescent="0.3">
      <c r="A6" s="34"/>
      <c r="B6" s="32"/>
      <c r="C6" s="32" t="s">
        <v>10</v>
      </c>
      <c r="D6" s="17" t="s">
        <v>8</v>
      </c>
      <c r="E6" s="3"/>
      <c r="F6" s="17"/>
      <c r="G6" s="24"/>
      <c r="H6" s="7"/>
      <c r="I6" s="25"/>
      <c r="J6" s="7"/>
    </row>
    <row r="7" spans="1:10" ht="28.8" x14ac:dyDescent="0.3">
      <c r="A7" s="34"/>
      <c r="B7" s="32"/>
      <c r="C7" s="32"/>
      <c r="D7" s="17" t="s">
        <v>9</v>
      </c>
      <c r="E7" s="17"/>
      <c r="F7" s="17"/>
      <c r="G7" s="24"/>
      <c r="H7" s="7"/>
      <c r="I7" s="7"/>
      <c r="J7" s="7"/>
    </row>
    <row r="8" spans="1:10" ht="28.8" x14ac:dyDescent="0.3">
      <c r="A8" s="34"/>
      <c r="B8" s="32"/>
      <c r="C8" s="32" t="s">
        <v>11</v>
      </c>
      <c r="D8" s="17" t="s">
        <v>8</v>
      </c>
      <c r="E8" s="17" t="s">
        <v>223</v>
      </c>
      <c r="F8" s="17"/>
      <c r="G8" s="24"/>
      <c r="H8" s="7">
        <v>336000</v>
      </c>
      <c r="I8" s="7">
        <f>1.14*H8</f>
        <v>383039.99999999994</v>
      </c>
      <c r="J8" s="7">
        <f>1.35*H8</f>
        <v>453600.00000000006</v>
      </c>
    </row>
    <row r="9" spans="1:10" ht="28.8" x14ac:dyDescent="0.3">
      <c r="A9" s="34"/>
      <c r="B9" s="32"/>
      <c r="C9" s="32"/>
      <c r="D9" s="17" t="s">
        <v>9</v>
      </c>
      <c r="E9" s="17" t="s">
        <v>224</v>
      </c>
      <c r="F9" s="17"/>
      <c r="G9" s="24"/>
      <c r="H9" s="7">
        <v>336000</v>
      </c>
      <c r="I9" s="7">
        <f>1.14*H9</f>
        <v>383039.99999999994</v>
      </c>
      <c r="J9" s="7">
        <f>1.25*H9</f>
        <v>420000</v>
      </c>
    </row>
    <row r="10" spans="1:10" x14ac:dyDescent="0.3">
      <c r="A10" s="34"/>
      <c r="B10" s="32" t="s">
        <v>12</v>
      </c>
      <c r="C10" s="32" t="s">
        <v>57</v>
      </c>
      <c r="D10" s="17" t="s">
        <v>14</v>
      </c>
      <c r="E10" s="17"/>
      <c r="F10" s="17"/>
      <c r="G10" s="24"/>
      <c r="H10" s="7"/>
      <c r="I10" s="7"/>
      <c r="J10" s="7"/>
    </row>
    <row r="11" spans="1:10" x14ac:dyDescent="0.3">
      <c r="A11" s="34"/>
      <c r="B11" s="32"/>
      <c r="C11" s="32"/>
      <c r="D11" s="17" t="s">
        <v>15</v>
      </c>
      <c r="E11" s="17"/>
      <c r="F11" s="17"/>
      <c r="G11" s="24"/>
      <c r="H11" s="7"/>
      <c r="I11" s="7"/>
      <c r="J11" s="7"/>
    </row>
    <row r="12" spans="1:10" ht="183.75" customHeight="1" x14ac:dyDescent="0.3">
      <c r="A12" s="34"/>
      <c r="B12" s="32"/>
      <c r="C12" s="32" t="s">
        <v>16</v>
      </c>
      <c r="D12" s="17" t="s">
        <v>17</v>
      </c>
      <c r="E12" s="20" t="s">
        <v>225</v>
      </c>
      <c r="F12" s="17"/>
      <c r="G12" s="24"/>
      <c r="H12" s="7">
        <v>336000</v>
      </c>
      <c r="I12" s="7">
        <f>1.14*H12</f>
        <v>383039.99999999994</v>
      </c>
      <c r="J12" s="7">
        <f>1.2*H12</f>
        <v>403200</v>
      </c>
    </row>
    <row r="13" spans="1:10" x14ac:dyDescent="0.3">
      <c r="A13" s="34"/>
      <c r="B13" s="32"/>
      <c r="C13" s="32"/>
      <c r="D13" s="17" t="s">
        <v>18</v>
      </c>
      <c r="E13" s="17"/>
      <c r="F13" s="17"/>
      <c r="G13" s="24"/>
      <c r="H13" s="7"/>
      <c r="I13" s="7"/>
      <c r="J13" s="7"/>
    </row>
    <row r="14" spans="1:10" x14ac:dyDescent="0.3">
      <c r="A14" s="34"/>
      <c r="B14" s="32" t="s">
        <v>20</v>
      </c>
      <c r="C14" s="17" t="s">
        <v>21</v>
      </c>
      <c r="D14" s="17"/>
      <c r="E14" s="17"/>
      <c r="F14" s="17"/>
      <c r="G14" s="24"/>
      <c r="H14" s="7"/>
      <c r="I14" s="7"/>
      <c r="J14" s="7"/>
    </row>
    <row r="15" spans="1:10" x14ac:dyDescent="0.3">
      <c r="A15" s="34"/>
      <c r="B15" s="32"/>
      <c r="C15" s="17" t="s">
        <v>22</v>
      </c>
      <c r="D15" s="17"/>
      <c r="E15" s="17"/>
      <c r="F15" s="17"/>
      <c r="G15" s="24"/>
      <c r="H15" s="7"/>
      <c r="I15" s="7"/>
      <c r="J15" s="7"/>
    </row>
    <row r="16" spans="1:10" ht="42.75" customHeight="1" thickBot="1" x14ac:dyDescent="0.35">
      <c r="A16" s="35"/>
      <c r="B16" s="32"/>
      <c r="C16" s="17" t="s">
        <v>23</v>
      </c>
      <c r="D16" s="17"/>
      <c r="E16" s="17"/>
      <c r="F16" s="17"/>
      <c r="G16" s="24"/>
      <c r="H16" s="7"/>
      <c r="I16" s="7"/>
      <c r="J16" s="7"/>
    </row>
    <row r="17" spans="1:10" ht="15" thickBot="1" x14ac:dyDescent="0.35">
      <c r="A17" s="32" t="s">
        <v>24</v>
      </c>
      <c r="B17" s="17" t="s">
        <v>25</v>
      </c>
      <c r="C17" s="17"/>
      <c r="D17" s="17"/>
      <c r="E17" s="14" t="s">
        <v>226</v>
      </c>
      <c r="F17" s="17"/>
      <c r="G17" s="24"/>
      <c r="H17" s="7">
        <v>684000</v>
      </c>
      <c r="I17" s="7">
        <f>H17</f>
        <v>684000</v>
      </c>
      <c r="J17" s="7">
        <f>1.18*I17</f>
        <v>807120</v>
      </c>
    </row>
    <row r="18" spans="1:10" ht="15" thickBot="1" x14ac:dyDescent="0.35">
      <c r="A18" s="32"/>
      <c r="B18" s="17" t="s">
        <v>26</v>
      </c>
      <c r="C18" s="17"/>
      <c r="D18" s="17"/>
      <c r="E18" s="13"/>
      <c r="F18" s="17"/>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17"/>
      <c r="F20" s="3"/>
      <c r="G20" s="7"/>
      <c r="H20" s="7"/>
      <c r="I20" s="7"/>
      <c r="J20" s="7"/>
    </row>
    <row r="21" spans="1:10" ht="28.8" x14ac:dyDescent="0.3">
      <c r="A21" s="17" t="s">
        <v>29</v>
      </c>
      <c r="B21" s="17"/>
      <c r="C21" s="3"/>
      <c r="D21" s="3"/>
      <c r="E21" s="21">
        <v>291292307308309</v>
      </c>
      <c r="F21" s="3"/>
      <c r="G21" s="7"/>
      <c r="H21" s="7">
        <v>325000</v>
      </c>
      <c r="I21" s="7">
        <f>H21</f>
        <v>325000</v>
      </c>
      <c r="J21" s="7">
        <f>1.15*I21</f>
        <v>373750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F1" workbookViewId="0">
      <selection activeCell="K1" sqref="K1:K1048576"/>
    </sheetView>
  </sheetViews>
  <sheetFormatPr defaultRowHeight="14.4" x14ac:dyDescent="0.3"/>
  <cols>
    <col min="1" max="1" width="13.88671875" customWidth="1"/>
    <col min="2" max="2" width="23.5546875" customWidth="1"/>
    <col min="3" max="4" width="12" customWidth="1"/>
    <col min="5" max="5" width="133.6640625" customWidth="1"/>
    <col min="8" max="8" width="13" customWidth="1"/>
    <col min="9" max="9" width="25.6640625" customWidth="1"/>
    <col min="10" max="10" width="10.109375" customWidth="1"/>
  </cols>
  <sheetData>
    <row r="1" spans="1:10" x14ac:dyDescent="0.3">
      <c r="A1" s="36" t="s">
        <v>32</v>
      </c>
      <c r="B1" s="36"/>
    </row>
    <row r="2" spans="1:10" x14ac:dyDescent="0.3">
      <c r="A2" s="37" t="s">
        <v>227</v>
      </c>
      <c r="B2" s="37"/>
      <c r="C2" t="s">
        <v>228</v>
      </c>
    </row>
    <row r="3" spans="1:10" ht="57.6" x14ac:dyDescent="0.3">
      <c r="A3" s="17" t="s">
        <v>0</v>
      </c>
      <c r="B3" s="17" t="s">
        <v>1</v>
      </c>
      <c r="C3" s="17" t="s">
        <v>2</v>
      </c>
      <c r="D3" s="17"/>
      <c r="E3" s="17" t="s">
        <v>3</v>
      </c>
      <c r="F3" s="17" t="s">
        <v>4</v>
      </c>
      <c r="G3" s="8" t="s">
        <v>247</v>
      </c>
      <c r="H3" s="23" t="s">
        <v>248</v>
      </c>
      <c r="I3" s="23" t="s">
        <v>249</v>
      </c>
      <c r="J3" s="23" t="s">
        <v>250</v>
      </c>
    </row>
    <row r="4" spans="1:10" ht="28.8" x14ac:dyDescent="0.3">
      <c r="A4" s="33" t="s">
        <v>5</v>
      </c>
      <c r="B4" s="32" t="s">
        <v>6</v>
      </c>
      <c r="C4" s="32" t="s">
        <v>7</v>
      </c>
      <c r="D4" s="17" t="s">
        <v>8</v>
      </c>
      <c r="E4" s="3"/>
      <c r="F4" s="17"/>
      <c r="G4" s="24"/>
      <c r="H4" s="7"/>
      <c r="I4" s="24"/>
      <c r="J4" s="7"/>
    </row>
    <row r="5" spans="1:10" ht="28.8" x14ac:dyDescent="0.3">
      <c r="A5" s="34"/>
      <c r="B5" s="32"/>
      <c r="C5" s="32"/>
      <c r="D5" s="17" t="s">
        <v>9</v>
      </c>
      <c r="E5" s="17"/>
      <c r="F5" s="17"/>
      <c r="G5" s="24"/>
      <c r="H5" s="7"/>
      <c r="I5" s="7"/>
      <c r="J5" s="7"/>
    </row>
    <row r="6" spans="1:10" ht="28.8" x14ac:dyDescent="0.3">
      <c r="A6" s="34"/>
      <c r="B6" s="32"/>
      <c r="C6" s="32" t="s">
        <v>10</v>
      </c>
      <c r="D6" s="17" t="s">
        <v>8</v>
      </c>
      <c r="E6" s="3"/>
      <c r="F6" s="17"/>
      <c r="G6" s="24"/>
      <c r="H6" s="7"/>
      <c r="I6" s="25"/>
      <c r="J6" s="7"/>
    </row>
    <row r="7" spans="1:10" ht="28.8" x14ac:dyDescent="0.3">
      <c r="A7" s="34"/>
      <c r="B7" s="32"/>
      <c r="C7" s="32"/>
      <c r="D7" s="17" t="s">
        <v>9</v>
      </c>
      <c r="E7" s="17"/>
      <c r="F7" s="17"/>
      <c r="G7" s="24"/>
      <c r="H7" s="7"/>
      <c r="I7" s="7"/>
      <c r="J7" s="7"/>
    </row>
    <row r="8" spans="1:10" ht="28.8" x14ac:dyDescent="0.3">
      <c r="A8" s="34"/>
      <c r="B8" s="32"/>
      <c r="C8" s="32" t="s">
        <v>11</v>
      </c>
      <c r="D8" s="17" t="s">
        <v>8</v>
      </c>
      <c r="E8" s="17"/>
      <c r="F8" s="17"/>
      <c r="G8" s="24"/>
      <c r="H8" s="7"/>
      <c r="I8" s="7"/>
      <c r="J8" s="7"/>
    </row>
    <row r="9" spans="1:10" ht="28.8" x14ac:dyDescent="0.3">
      <c r="A9" s="34"/>
      <c r="B9" s="32"/>
      <c r="C9" s="32"/>
      <c r="D9" s="17" t="s">
        <v>9</v>
      </c>
      <c r="E9" s="17"/>
      <c r="F9" s="17"/>
      <c r="G9" s="24"/>
      <c r="H9" s="7"/>
      <c r="I9" s="7"/>
      <c r="J9" s="7"/>
    </row>
    <row r="10" spans="1:10" x14ac:dyDescent="0.3">
      <c r="A10" s="34"/>
      <c r="B10" s="32" t="s">
        <v>12</v>
      </c>
      <c r="C10" s="32" t="s">
        <v>57</v>
      </c>
      <c r="D10" s="17" t="s">
        <v>14</v>
      </c>
      <c r="E10" s="17"/>
      <c r="F10" s="17"/>
      <c r="G10" s="24"/>
      <c r="H10" s="7"/>
      <c r="I10" s="7"/>
      <c r="J10" s="7"/>
    </row>
    <row r="11" spans="1:10" x14ac:dyDescent="0.3">
      <c r="A11" s="34"/>
      <c r="B11" s="32"/>
      <c r="C11" s="32"/>
      <c r="D11" s="17" t="s">
        <v>15</v>
      </c>
      <c r="E11" s="17"/>
      <c r="F11" s="17"/>
      <c r="G11" s="24"/>
      <c r="H11" s="7"/>
      <c r="I11" s="7"/>
      <c r="J11" s="7"/>
    </row>
    <row r="12" spans="1:10" ht="112.5" customHeight="1" x14ac:dyDescent="0.3">
      <c r="A12" s="34"/>
      <c r="B12" s="32"/>
      <c r="C12" s="32" t="s">
        <v>16</v>
      </c>
      <c r="D12" s="17" t="s">
        <v>17</v>
      </c>
      <c r="E12" s="22" t="s">
        <v>229</v>
      </c>
      <c r="F12" s="17"/>
      <c r="G12" s="24"/>
      <c r="H12" s="7">
        <v>350000</v>
      </c>
      <c r="I12" s="7">
        <f>1.05*H12</f>
        <v>367500</v>
      </c>
      <c r="J12" s="7">
        <f>1.2*H12</f>
        <v>420000</v>
      </c>
    </row>
    <row r="13" spans="1:10" x14ac:dyDescent="0.3">
      <c r="A13" s="34"/>
      <c r="B13" s="32"/>
      <c r="C13" s="32"/>
      <c r="D13" s="17" t="s">
        <v>18</v>
      </c>
      <c r="E13" s="17"/>
      <c r="F13" s="17"/>
      <c r="G13" s="24"/>
      <c r="H13" s="7"/>
      <c r="I13" s="7"/>
      <c r="J13" s="7"/>
    </row>
    <row r="14" spans="1:10" x14ac:dyDescent="0.3">
      <c r="A14" s="34"/>
      <c r="B14" s="32" t="s">
        <v>20</v>
      </c>
      <c r="C14" s="17" t="s">
        <v>21</v>
      </c>
      <c r="D14" s="17"/>
      <c r="E14" s="17"/>
      <c r="F14" s="17"/>
      <c r="G14" s="24"/>
      <c r="H14" s="7"/>
      <c r="I14" s="7"/>
      <c r="J14" s="7"/>
    </row>
    <row r="15" spans="1:10" x14ac:dyDescent="0.3">
      <c r="A15" s="34"/>
      <c r="B15" s="32"/>
      <c r="C15" s="17" t="s">
        <v>22</v>
      </c>
      <c r="D15" s="17"/>
      <c r="E15" s="17"/>
      <c r="F15" s="17"/>
      <c r="G15" s="24"/>
      <c r="H15" s="7"/>
      <c r="I15" s="7"/>
      <c r="J15" s="7"/>
    </row>
    <row r="16" spans="1:10" ht="15" thickBot="1" x14ac:dyDescent="0.35">
      <c r="A16" s="35"/>
      <c r="B16" s="32"/>
      <c r="C16" s="17" t="s">
        <v>23</v>
      </c>
      <c r="D16" s="17"/>
      <c r="E16" s="17"/>
      <c r="F16" s="17"/>
      <c r="G16" s="24"/>
      <c r="H16" s="7"/>
      <c r="I16" s="7"/>
      <c r="J16" s="7"/>
    </row>
    <row r="17" spans="1:10" ht="15" thickBot="1" x14ac:dyDescent="0.35">
      <c r="A17" s="32" t="s">
        <v>24</v>
      </c>
      <c r="B17" s="17" t="s">
        <v>25</v>
      </c>
      <c r="C17" s="17"/>
      <c r="D17" s="17"/>
      <c r="E17" s="14" t="s">
        <v>232</v>
      </c>
      <c r="G17" s="17"/>
      <c r="H17" s="7">
        <v>1152000</v>
      </c>
      <c r="I17" s="7">
        <f>H17</f>
        <v>1152000</v>
      </c>
      <c r="J17" s="7">
        <f>1.13*I17</f>
        <v>1301759.9999999998</v>
      </c>
    </row>
    <row r="18" spans="1:10" ht="15" thickBot="1" x14ac:dyDescent="0.35">
      <c r="A18" s="32"/>
      <c r="B18" s="17" t="s">
        <v>26</v>
      </c>
      <c r="C18" s="17"/>
      <c r="D18" s="17"/>
      <c r="E18" s="13"/>
      <c r="F18" s="17"/>
      <c r="G18" s="24"/>
      <c r="H18" s="7"/>
      <c r="I18" s="7"/>
      <c r="J18" s="7"/>
    </row>
    <row r="19" spans="1:10" x14ac:dyDescent="0.3">
      <c r="A19" s="32"/>
      <c r="B19" s="3" t="s">
        <v>27</v>
      </c>
      <c r="C19" s="3"/>
      <c r="D19" s="3"/>
      <c r="E19" s="3"/>
      <c r="F19" s="3"/>
      <c r="G19" s="7"/>
      <c r="H19" s="7"/>
      <c r="I19" s="7"/>
      <c r="J19" s="7"/>
    </row>
    <row r="20" spans="1:10" ht="28.8" x14ac:dyDescent="0.3">
      <c r="A20" s="32"/>
      <c r="B20" s="3" t="s">
        <v>28</v>
      </c>
      <c r="C20" s="3"/>
      <c r="D20" s="3"/>
      <c r="E20" s="17" t="s">
        <v>231</v>
      </c>
      <c r="H20" s="3">
        <v>1152000</v>
      </c>
      <c r="I20" s="7">
        <f>H20</f>
        <v>1152000</v>
      </c>
      <c r="J20" s="7">
        <f>1.13*I20</f>
        <v>1301759.9999999998</v>
      </c>
    </row>
    <row r="21" spans="1:10" ht="28.8" x14ac:dyDescent="0.3">
      <c r="A21" s="17" t="s">
        <v>29</v>
      </c>
      <c r="B21" s="17"/>
      <c r="C21" s="3"/>
      <c r="D21" s="3"/>
      <c r="E21" s="21" t="s">
        <v>230</v>
      </c>
      <c r="F21" s="3"/>
      <c r="G21" s="7"/>
      <c r="H21" s="7">
        <v>400000</v>
      </c>
      <c r="I21" s="7">
        <f>1.02*H21</f>
        <v>408000</v>
      </c>
      <c r="J21" s="7">
        <f>1.1*I21</f>
        <v>448800.00000000006</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abSelected="1" topLeftCell="E1" workbookViewId="0">
      <selection activeCell="K1" sqref="K1:K1048576"/>
    </sheetView>
  </sheetViews>
  <sheetFormatPr defaultRowHeight="14.4" x14ac:dyDescent="0.3"/>
  <cols>
    <col min="1" max="1" width="13.88671875" customWidth="1"/>
    <col min="2" max="2" width="23.5546875" customWidth="1"/>
    <col min="3" max="4" width="12" customWidth="1"/>
    <col min="5" max="5" width="120" customWidth="1"/>
    <col min="8" max="8" width="13" customWidth="1"/>
    <col min="9" max="9" width="25.6640625" customWidth="1"/>
    <col min="10" max="10" width="10.109375" customWidth="1"/>
  </cols>
  <sheetData>
    <row r="1" spans="1:10" x14ac:dyDescent="0.3">
      <c r="A1" s="36" t="s">
        <v>32</v>
      </c>
      <c r="B1" s="36"/>
    </row>
    <row r="2" spans="1:10" x14ac:dyDescent="0.3">
      <c r="A2" s="37" t="s">
        <v>233</v>
      </c>
      <c r="B2" s="37"/>
      <c r="C2" t="s">
        <v>234</v>
      </c>
    </row>
    <row r="3" spans="1:10" ht="57.6" x14ac:dyDescent="0.3">
      <c r="A3" s="17" t="s">
        <v>0</v>
      </c>
      <c r="B3" s="17" t="s">
        <v>1</v>
      </c>
      <c r="C3" s="17" t="s">
        <v>2</v>
      </c>
      <c r="D3" s="17"/>
      <c r="E3" s="17" t="s">
        <v>3</v>
      </c>
      <c r="F3" s="17" t="s">
        <v>4</v>
      </c>
      <c r="G3" s="8" t="s">
        <v>247</v>
      </c>
      <c r="H3" s="23" t="s">
        <v>248</v>
      </c>
      <c r="I3" s="23" t="s">
        <v>249</v>
      </c>
      <c r="J3" s="23" t="s">
        <v>250</v>
      </c>
    </row>
    <row r="4" spans="1:10" ht="28.8" x14ac:dyDescent="0.3">
      <c r="A4" s="33" t="s">
        <v>5</v>
      </c>
      <c r="B4" s="32" t="s">
        <v>6</v>
      </c>
      <c r="C4" s="32" t="s">
        <v>7</v>
      </c>
      <c r="D4" s="17" t="s">
        <v>8</v>
      </c>
      <c r="E4" s="3"/>
      <c r="F4" s="17"/>
      <c r="G4" s="24"/>
      <c r="H4" s="7"/>
      <c r="I4" s="24"/>
      <c r="J4" s="7"/>
    </row>
    <row r="5" spans="1:10" ht="28.8" x14ac:dyDescent="0.3">
      <c r="A5" s="34"/>
      <c r="B5" s="32"/>
      <c r="C5" s="32"/>
      <c r="D5" s="17" t="s">
        <v>9</v>
      </c>
      <c r="E5" s="17"/>
      <c r="F5" s="17"/>
      <c r="G5" s="24"/>
      <c r="H5" s="7"/>
      <c r="I5" s="7"/>
      <c r="J5" s="7"/>
    </row>
    <row r="6" spans="1:10" ht="28.8" x14ac:dyDescent="0.3">
      <c r="A6" s="34"/>
      <c r="B6" s="32"/>
      <c r="C6" s="32" t="s">
        <v>10</v>
      </c>
      <c r="D6" s="17" t="s">
        <v>8</v>
      </c>
      <c r="E6" s="3"/>
      <c r="F6" s="17"/>
      <c r="G6" s="24"/>
      <c r="H6" s="7"/>
      <c r="I6" s="25"/>
      <c r="J6" s="7"/>
    </row>
    <row r="7" spans="1:10" ht="28.8" x14ac:dyDescent="0.3">
      <c r="A7" s="34"/>
      <c r="B7" s="32"/>
      <c r="C7" s="32"/>
      <c r="D7" s="17" t="s">
        <v>9</v>
      </c>
      <c r="E7" s="17"/>
      <c r="F7" s="17"/>
      <c r="G7" s="24"/>
      <c r="H7" s="7"/>
      <c r="I7" s="7"/>
      <c r="J7" s="7"/>
    </row>
    <row r="8" spans="1:10" ht="28.8" x14ac:dyDescent="0.3">
      <c r="A8" s="34"/>
      <c r="B8" s="32"/>
      <c r="C8" s="32" t="s">
        <v>11</v>
      </c>
      <c r="D8" s="17" t="s">
        <v>8</v>
      </c>
      <c r="E8" s="17"/>
      <c r="F8" s="17"/>
      <c r="G8" s="24"/>
      <c r="H8" s="7"/>
      <c r="I8" s="7"/>
      <c r="J8" s="7"/>
    </row>
    <row r="9" spans="1:10" ht="28.8" x14ac:dyDescent="0.3">
      <c r="A9" s="34"/>
      <c r="B9" s="32"/>
      <c r="C9" s="32"/>
      <c r="D9" s="17" t="s">
        <v>9</v>
      </c>
      <c r="E9" s="17"/>
      <c r="F9" s="17"/>
      <c r="G9" s="24"/>
      <c r="H9" s="7"/>
      <c r="I9" s="7"/>
      <c r="J9" s="7"/>
    </row>
    <row r="10" spans="1:10" x14ac:dyDescent="0.3">
      <c r="A10" s="34"/>
      <c r="B10" s="32" t="s">
        <v>12</v>
      </c>
      <c r="C10" s="32" t="s">
        <v>57</v>
      </c>
      <c r="D10" s="17" t="s">
        <v>14</v>
      </c>
      <c r="E10" s="17"/>
      <c r="F10" s="17"/>
      <c r="G10" s="24"/>
      <c r="H10" s="7"/>
      <c r="I10" s="7"/>
      <c r="J10" s="7"/>
    </row>
    <row r="11" spans="1:10" x14ac:dyDescent="0.3">
      <c r="A11" s="34"/>
      <c r="B11" s="32"/>
      <c r="C11" s="32"/>
      <c r="D11" s="17" t="s">
        <v>15</v>
      </c>
      <c r="E11" s="17"/>
      <c r="F11" s="17"/>
      <c r="G11" s="24"/>
      <c r="H11" s="7"/>
      <c r="I11" s="7"/>
      <c r="J11" s="7"/>
    </row>
    <row r="12" spans="1:10" ht="164.25" customHeight="1" x14ac:dyDescent="0.3">
      <c r="A12" s="34"/>
      <c r="B12" s="32"/>
      <c r="C12" s="32" t="s">
        <v>16</v>
      </c>
      <c r="D12" s="17" t="s">
        <v>17</v>
      </c>
      <c r="E12" s="22" t="s">
        <v>235</v>
      </c>
      <c r="F12" s="17"/>
      <c r="G12" s="24"/>
      <c r="H12" s="7">
        <v>345000</v>
      </c>
      <c r="I12" s="7">
        <f>1.09*H12</f>
        <v>376050</v>
      </c>
      <c r="J12" s="7">
        <f>1.2*H12</f>
        <v>414000</v>
      </c>
    </row>
    <row r="13" spans="1:10" x14ac:dyDescent="0.3">
      <c r="A13" s="34"/>
      <c r="B13" s="32"/>
      <c r="C13" s="32"/>
      <c r="D13" s="17" t="s">
        <v>18</v>
      </c>
      <c r="E13" s="17"/>
      <c r="F13" s="17"/>
      <c r="G13" s="24"/>
      <c r="H13" s="7"/>
      <c r="I13" s="7"/>
      <c r="J13" s="7"/>
    </row>
    <row r="14" spans="1:10" x14ac:dyDescent="0.3">
      <c r="A14" s="34"/>
      <c r="B14" s="32" t="s">
        <v>20</v>
      </c>
      <c r="C14" s="17" t="s">
        <v>21</v>
      </c>
      <c r="D14" s="17"/>
      <c r="E14" s="17"/>
      <c r="F14" s="17"/>
      <c r="G14" s="24"/>
      <c r="H14" s="7"/>
      <c r="I14" s="7"/>
      <c r="J14" s="7"/>
    </row>
    <row r="15" spans="1:10" x14ac:dyDescent="0.3">
      <c r="A15" s="34"/>
      <c r="B15" s="32"/>
      <c r="C15" s="17" t="s">
        <v>22</v>
      </c>
      <c r="D15" s="17"/>
      <c r="E15" s="17"/>
      <c r="F15" s="17"/>
      <c r="G15" s="24"/>
      <c r="H15" s="7"/>
      <c r="I15" s="7"/>
      <c r="J15" s="7"/>
    </row>
    <row r="16" spans="1:10" ht="48" customHeight="1" thickBot="1" x14ac:dyDescent="0.35">
      <c r="A16" s="35"/>
      <c r="B16" s="32"/>
      <c r="C16" s="17" t="s">
        <v>23</v>
      </c>
      <c r="D16" s="17"/>
      <c r="E16" s="17"/>
      <c r="F16" s="17"/>
      <c r="G16" s="24"/>
      <c r="H16" s="7"/>
      <c r="I16" s="7"/>
      <c r="J16" s="7"/>
    </row>
    <row r="17" spans="1:10" ht="111" thickBot="1" x14ac:dyDescent="0.35">
      <c r="A17" s="32" t="s">
        <v>24</v>
      </c>
      <c r="B17" s="17" t="s">
        <v>25</v>
      </c>
      <c r="C17" s="17"/>
      <c r="D17" s="17"/>
      <c r="E17" s="14" t="s">
        <v>237</v>
      </c>
      <c r="F17" s="17"/>
      <c r="G17" s="24"/>
      <c r="H17" s="7">
        <v>1170000</v>
      </c>
      <c r="I17" s="7">
        <f>1.04*H17</f>
        <v>1216800</v>
      </c>
      <c r="J17" s="7">
        <f>1.15*H17</f>
        <v>1345500</v>
      </c>
    </row>
    <row r="18" spans="1:10" ht="15" thickBot="1" x14ac:dyDescent="0.35">
      <c r="A18" s="32"/>
      <c r="B18" s="17" t="s">
        <v>26</v>
      </c>
      <c r="C18" s="17"/>
      <c r="D18" s="17"/>
      <c r="E18" s="13"/>
      <c r="F18" s="17"/>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17"/>
      <c r="F20" s="3"/>
      <c r="G20" s="7"/>
      <c r="H20" s="7"/>
      <c r="I20" s="7"/>
      <c r="J20" s="7"/>
    </row>
    <row r="21" spans="1:10" ht="89.25" customHeight="1" x14ac:dyDescent="0.3">
      <c r="A21" s="17" t="s">
        <v>29</v>
      </c>
      <c r="B21" s="17"/>
      <c r="C21" s="3"/>
      <c r="D21" s="3"/>
      <c r="E21" s="21" t="s">
        <v>236</v>
      </c>
      <c r="F21" s="3"/>
      <c r="G21" s="7"/>
      <c r="H21" s="7">
        <v>458000</v>
      </c>
      <c r="I21" s="7">
        <f>1.07*H21</f>
        <v>490060</v>
      </c>
      <c r="J21" s="7">
        <f>1.16*H21</f>
        <v>531280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D1" workbookViewId="0">
      <selection activeCell="K1" sqref="K1:K1048576"/>
    </sheetView>
  </sheetViews>
  <sheetFormatPr defaultRowHeight="14.4" x14ac:dyDescent="0.3"/>
  <cols>
    <col min="1" max="1" width="13.88671875" customWidth="1"/>
    <col min="2" max="2" width="23.5546875" customWidth="1"/>
    <col min="3" max="4" width="12" customWidth="1"/>
    <col min="5" max="5" width="105.6640625" customWidth="1"/>
    <col min="8" max="8" width="13" customWidth="1"/>
    <col min="9" max="9" width="25.6640625" customWidth="1"/>
    <col min="10" max="10" width="10.109375" customWidth="1"/>
  </cols>
  <sheetData>
    <row r="1" spans="1:10" x14ac:dyDescent="0.3">
      <c r="A1" s="36" t="s">
        <v>32</v>
      </c>
      <c r="B1" s="36"/>
    </row>
    <row r="2" spans="1:10" x14ac:dyDescent="0.3">
      <c r="A2" s="37" t="s">
        <v>238</v>
      </c>
      <c r="B2" s="37"/>
      <c r="C2" t="s">
        <v>234</v>
      </c>
    </row>
    <row r="3" spans="1:10" ht="57.6" x14ac:dyDescent="0.3">
      <c r="A3" s="17" t="s">
        <v>0</v>
      </c>
      <c r="B3" s="17" t="s">
        <v>1</v>
      </c>
      <c r="C3" s="17" t="s">
        <v>2</v>
      </c>
      <c r="D3" s="17"/>
      <c r="E3" s="17" t="s">
        <v>3</v>
      </c>
      <c r="F3" s="17" t="s">
        <v>4</v>
      </c>
      <c r="G3" s="8" t="s">
        <v>247</v>
      </c>
      <c r="H3" s="23" t="s">
        <v>248</v>
      </c>
      <c r="I3" s="23" t="s">
        <v>249</v>
      </c>
      <c r="J3" s="23" t="s">
        <v>250</v>
      </c>
    </row>
    <row r="4" spans="1:10" ht="28.8" x14ac:dyDescent="0.3">
      <c r="A4" s="33" t="s">
        <v>5</v>
      </c>
      <c r="B4" s="32" t="s">
        <v>6</v>
      </c>
      <c r="C4" s="32" t="s">
        <v>7</v>
      </c>
      <c r="D4" s="17" t="s">
        <v>8</v>
      </c>
      <c r="E4" s="3"/>
      <c r="F4" s="17"/>
      <c r="G4" s="24"/>
      <c r="H4" s="7"/>
      <c r="I4" s="24"/>
      <c r="J4" s="7"/>
    </row>
    <row r="5" spans="1:10" ht="28.8" x14ac:dyDescent="0.3">
      <c r="A5" s="34"/>
      <c r="B5" s="32"/>
      <c r="C5" s="32"/>
      <c r="D5" s="17" t="s">
        <v>9</v>
      </c>
      <c r="E5" s="17"/>
      <c r="F5" s="17"/>
      <c r="G5" s="24"/>
      <c r="H5" s="7"/>
      <c r="I5" s="7"/>
      <c r="J5" s="7"/>
    </row>
    <row r="6" spans="1:10" ht="28.8" x14ac:dyDescent="0.3">
      <c r="A6" s="34"/>
      <c r="B6" s="32"/>
      <c r="C6" s="32" t="s">
        <v>10</v>
      </c>
      <c r="D6" s="17" t="s">
        <v>8</v>
      </c>
      <c r="E6" s="3"/>
      <c r="F6" s="17"/>
      <c r="G6" s="24"/>
      <c r="H6" s="7"/>
      <c r="I6" s="25"/>
      <c r="J6" s="7"/>
    </row>
    <row r="7" spans="1:10" ht="28.8" x14ac:dyDescent="0.3">
      <c r="A7" s="34"/>
      <c r="B7" s="32"/>
      <c r="C7" s="32"/>
      <c r="D7" s="17" t="s">
        <v>9</v>
      </c>
      <c r="E7" s="17"/>
      <c r="F7" s="17"/>
      <c r="G7" s="24"/>
      <c r="H7" s="7"/>
      <c r="I7" s="7"/>
      <c r="J7" s="7"/>
    </row>
    <row r="8" spans="1:10" ht="28.8" x14ac:dyDescent="0.3">
      <c r="A8" s="34"/>
      <c r="B8" s="32"/>
      <c r="C8" s="32" t="s">
        <v>11</v>
      </c>
      <c r="D8" s="17" t="s">
        <v>8</v>
      </c>
      <c r="E8" s="17"/>
      <c r="F8" s="17"/>
      <c r="G8" s="24"/>
      <c r="H8" s="7"/>
      <c r="I8" s="7"/>
      <c r="J8" s="7"/>
    </row>
    <row r="9" spans="1:10" ht="28.8" x14ac:dyDescent="0.3">
      <c r="A9" s="34"/>
      <c r="B9" s="32"/>
      <c r="C9" s="32"/>
      <c r="D9" s="17" t="s">
        <v>9</v>
      </c>
      <c r="E9" s="17"/>
      <c r="F9" s="17"/>
      <c r="G9" s="24"/>
      <c r="H9" s="7"/>
      <c r="I9" s="7"/>
      <c r="J9" s="7"/>
    </row>
    <row r="10" spans="1:10" x14ac:dyDescent="0.3">
      <c r="A10" s="34"/>
      <c r="B10" s="32" t="s">
        <v>12</v>
      </c>
      <c r="C10" s="32" t="s">
        <v>57</v>
      </c>
      <c r="D10" s="17" t="s">
        <v>14</v>
      </c>
      <c r="E10" s="17"/>
      <c r="F10" s="17"/>
      <c r="G10" s="24"/>
      <c r="H10" s="7"/>
      <c r="I10" s="7"/>
      <c r="J10" s="7"/>
    </row>
    <row r="11" spans="1:10" x14ac:dyDescent="0.3">
      <c r="A11" s="34"/>
      <c r="B11" s="32"/>
      <c r="C11" s="32"/>
      <c r="D11" s="17" t="s">
        <v>15</v>
      </c>
      <c r="E11" s="17"/>
      <c r="F11" s="17"/>
      <c r="G11" s="24"/>
      <c r="H11" s="7"/>
      <c r="I11" s="7"/>
      <c r="J11" s="7"/>
    </row>
    <row r="12" spans="1:10" ht="402.75" customHeight="1" x14ac:dyDescent="0.3">
      <c r="A12" s="34"/>
      <c r="B12" s="32"/>
      <c r="C12" s="32" t="s">
        <v>16</v>
      </c>
      <c r="D12" s="17" t="s">
        <v>17</v>
      </c>
      <c r="E12" s="22" t="s">
        <v>239</v>
      </c>
      <c r="F12" s="17"/>
      <c r="G12" s="24"/>
      <c r="H12" s="7">
        <v>250000</v>
      </c>
      <c r="I12" s="7">
        <f>1.07*H12</f>
        <v>267500</v>
      </c>
      <c r="J12" s="7">
        <f>1.25*H12</f>
        <v>312500</v>
      </c>
    </row>
    <row r="13" spans="1:10" x14ac:dyDescent="0.3">
      <c r="A13" s="34"/>
      <c r="B13" s="32"/>
      <c r="C13" s="32"/>
      <c r="D13" s="17" t="s">
        <v>18</v>
      </c>
      <c r="E13" s="17"/>
      <c r="F13" s="17"/>
      <c r="G13" s="24"/>
      <c r="H13" s="7"/>
      <c r="I13" s="7"/>
      <c r="J13" s="7"/>
    </row>
    <row r="14" spans="1:10" x14ac:dyDescent="0.3">
      <c r="A14" s="34"/>
      <c r="B14" s="32" t="s">
        <v>20</v>
      </c>
      <c r="C14" s="17" t="s">
        <v>21</v>
      </c>
      <c r="D14" s="17"/>
      <c r="E14" s="17"/>
      <c r="F14" s="17"/>
      <c r="G14" s="24"/>
      <c r="H14" s="7"/>
      <c r="I14" s="7"/>
      <c r="J14" s="7"/>
    </row>
    <row r="15" spans="1:10" x14ac:dyDescent="0.3">
      <c r="A15" s="34"/>
      <c r="B15" s="32"/>
      <c r="C15" s="17" t="s">
        <v>22</v>
      </c>
      <c r="D15" s="17"/>
      <c r="E15" s="17"/>
      <c r="F15" s="17"/>
      <c r="G15" s="24"/>
      <c r="H15" s="7"/>
      <c r="I15" s="7"/>
      <c r="J15" s="7"/>
    </row>
    <row r="16" spans="1:10" ht="57" customHeight="1" thickBot="1" x14ac:dyDescent="0.35">
      <c r="A16" s="35"/>
      <c r="B16" s="32"/>
      <c r="C16" s="17" t="s">
        <v>23</v>
      </c>
      <c r="D16" s="17"/>
      <c r="E16" s="17"/>
      <c r="F16" s="17"/>
      <c r="G16" s="24"/>
      <c r="H16" s="7"/>
      <c r="I16" s="7"/>
      <c r="J16" s="7"/>
    </row>
    <row r="17" spans="1:10" ht="93.75" customHeight="1" thickBot="1" x14ac:dyDescent="0.35">
      <c r="A17" s="32" t="s">
        <v>24</v>
      </c>
      <c r="B17" s="17" t="s">
        <v>25</v>
      </c>
      <c r="C17" s="17"/>
      <c r="D17" s="17"/>
      <c r="E17" s="14" t="s">
        <v>241</v>
      </c>
      <c r="F17" s="17"/>
      <c r="G17" s="24"/>
      <c r="H17" s="7">
        <v>770000</v>
      </c>
      <c r="I17" s="7">
        <f>H17</f>
        <v>770000</v>
      </c>
      <c r="J17" s="7">
        <f>1.15*I17</f>
        <v>885499.99999999988</v>
      </c>
    </row>
    <row r="18" spans="1:10" ht="15" thickBot="1" x14ac:dyDescent="0.35">
      <c r="A18" s="32"/>
      <c r="B18" s="17" t="s">
        <v>26</v>
      </c>
      <c r="C18" s="17"/>
      <c r="D18" s="17"/>
      <c r="E18" s="13"/>
      <c r="F18" s="17"/>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17"/>
      <c r="F20" s="3"/>
      <c r="G20" s="7"/>
      <c r="H20" s="7"/>
      <c r="I20" s="7"/>
      <c r="J20" s="7"/>
    </row>
    <row r="21" spans="1:10" ht="69" x14ac:dyDescent="0.3">
      <c r="A21" s="17" t="s">
        <v>29</v>
      </c>
      <c r="B21" s="17"/>
      <c r="C21" s="3"/>
      <c r="D21" s="3"/>
      <c r="E21" s="21" t="s">
        <v>240</v>
      </c>
      <c r="F21" s="3"/>
      <c r="G21" s="7"/>
      <c r="H21" s="7">
        <v>350000</v>
      </c>
      <c r="I21" s="7">
        <f>1.14*H21</f>
        <v>398999.99999999994</v>
      </c>
      <c r="J21" s="7">
        <f>1.2*H21</f>
        <v>420000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74.44140625" customWidth="1"/>
    <col min="8" max="8" width="13" customWidth="1"/>
    <col min="9" max="9" width="25.6640625" customWidth="1"/>
    <col min="10" max="10" width="10.109375" customWidth="1"/>
  </cols>
  <sheetData>
    <row r="1" spans="1:10" x14ac:dyDescent="0.3">
      <c r="A1" s="36" t="s">
        <v>32</v>
      </c>
      <c r="B1" s="36"/>
    </row>
    <row r="2" spans="1:10" x14ac:dyDescent="0.3">
      <c r="A2" s="37" t="s">
        <v>42</v>
      </c>
      <c r="B2" s="37"/>
      <c r="C2" t="s">
        <v>45</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4"/>
      <c r="F8" s="2"/>
      <c r="G8" s="24"/>
      <c r="H8" s="7"/>
      <c r="I8" s="7"/>
      <c r="J8" s="7"/>
    </row>
    <row r="9" spans="1:10" ht="28.8" x14ac:dyDescent="0.3">
      <c r="A9" s="34"/>
      <c r="B9" s="32"/>
      <c r="C9" s="32"/>
      <c r="D9" s="2" t="s">
        <v>9</v>
      </c>
      <c r="E9" s="2"/>
      <c r="F9" s="2"/>
      <c r="G9" s="24"/>
      <c r="H9" s="7"/>
      <c r="I9" s="7"/>
      <c r="J9" s="7"/>
    </row>
    <row r="10" spans="1:10" x14ac:dyDescent="0.3">
      <c r="A10" s="34"/>
      <c r="B10" s="32" t="s">
        <v>12</v>
      </c>
      <c r="C10" s="32" t="s">
        <v>13</v>
      </c>
      <c r="D10" s="2" t="s">
        <v>14</v>
      </c>
      <c r="E10" s="2"/>
      <c r="F10" s="2"/>
      <c r="G10" s="24"/>
      <c r="H10" s="7"/>
      <c r="I10" s="7"/>
      <c r="J10" s="7"/>
    </row>
    <row r="11" spans="1:10" x14ac:dyDescent="0.3">
      <c r="A11" s="34"/>
      <c r="B11" s="32"/>
      <c r="C11" s="32"/>
      <c r="D11" s="2" t="s">
        <v>15</v>
      </c>
      <c r="E11" s="3"/>
      <c r="F11" s="2"/>
      <c r="G11" s="24"/>
      <c r="H11" s="7"/>
      <c r="I11" s="7"/>
      <c r="J11" s="7"/>
    </row>
    <row r="12" spans="1:10" ht="28.8" x14ac:dyDescent="0.3">
      <c r="A12" s="34"/>
      <c r="B12" s="32"/>
      <c r="C12" s="32" t="s">
        <v>16</v>
      </c>
      <c r="D12" s="2" t="s">
        <v>17</v>
      </c>
      <c r="E12" s="2"/>
      <c r="F12" s="2"/>
      <c r="G12" s="24"/>
      <c r="H12" s="7"/>
      <c r="I12" s="7"/>
      <c r="J12" s="7"/>
    </row>
    <row r="13" spans="1:10" x14ac:dyDescent="0.3">
      <c r="A13" s="34"/>
      <c r="B13" s="32"/>
      <c r="C13" s="32"/>
      <c r="D13" s="2" t="s">
        <v>18</v>
      </c>
      <c r="E13" s="2">
        <v>123</v>
      </c>
      <c r="F13" s="2"/>
      <c r="G13" s="24"/>
      <c r="H13" s="7">
        <v>520000</v>
      </c>
      <c r="I13" s="7">
        <v>520000</v>
      </c>
      <c r="J13" s="7">
        <f>1.1*I13</f>
        <v>572000</v>
      </c>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110.4" x14ac:dyDescent="0.3">
      <c r="A17" s="32" t="s">
        <v>24</v>
      </c>
      <c r="B17" s="2" t="s">
        <v>25</v>
      </c>
      <c r="C17" s="2"/>
      <c r="D17" s="2"/>
      <c r="E17" s="5" t="s">
        <v>43</v>
      </c>
      <c r="F17" s="2"/>
      <c r="G17" s="24"/>
      <c r="H17" s="7">
        <v>1070000</v>
      </c>
      <c r="I17" s="7">
        <f>H17</f>
        <v>1070000</v>
      </c>
      <c r="J17" s="7">
        <f>1.1*I17</f>
        <v>1177000</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28.8" x14ac:dyDescent="0.3">
      <c r="A21" s="2" t="s">
        <v>29</v>
      </c>
      <c r="B21" s="3"/>
      <c r="C21" s="3"/>
      <c r="D21" s="3"/>
      <c r="E21" s="6" t="s">
        <v>44</v>
      </c>
      <c r="F21" s="3"/>
      <c r="G21" s="7"/>
      <c r="H21" s="7">
        <v>520000</v>
      </c>
      <c r="I21" s="7">
        <f>H21</f>
        <v>520000</v>
      </c>
      <c r="J21" s="7">
        <f>1.1*I21</f>
        <v>572000</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1"/>
  <sheetViews>
    <sheetView topLeftCell="E1" workbookViewId="0">
      <selection activeCell="L1" sqref="L1:L1048576"/>
    </sheetView>
  </sheetViews>
  <sheetFormatPr defaultRowHeight="14.4" x14ac:dyDescent="0.3"/>
  <cols>
    <col min="1" max="1" width="13.88671875" customWidth="1"/>
    <col min="2" max="2" width="23.5546875" customWidth="1"/>
    <col min="3" max="4" width="12" customWidth="1"/>
    <col min="5" max="5" width="113.5546875" customWidth="1"/>
    <col min="9" max="9" width="13" customWidth="1"/>
    <col min="10" max="10" width="25.6640625" customWidth="1"/>
    <col min="11" max="11" width="10.109375" customWidth="1"/>
  </cols>
  <sheetData>
    <row r="1" spans="1:11" x14ac:dyDescent="0.3">
      <c r="A1" s="36" t="s">
        <v>32</v>
      </c>
      <c r="B1" s="36"/>
    </row>
    <row r="2" spans="1:11" x14ac:dyDescent="0.3">
      <c r="A2" s="37" t="s">
        <v>242</v>
      </c>
      <c r="B2" s="37"/>
      <c r="C2" t="s">
        <v>243</v>
      </c>
    </row>
    <row r="3" spans="1:11" ht="57.6" x14ac:dyDescent="0.3">
      <c r="A3" s="17" t="s">
        <v>0</v>
      </c>
      <c r="B3" s="17" t="s">
        <v>1</v>
      </c>
      <c r="C3" s="17" t="s">
        <v>2</v>
      </c>
      <c r="D3" s="17"/>
      <c r="E3" s="17" t="s">
        <v>3</v>
      </c>
      <c r="F3" s="17" t="s">
        <v>4</v>
      </c>
      <c r="G3" s="17" t="s">
        <v>4</v>
      </c>
      <c r="H3" s="8" t="s">
        <v>247</v>
      </c>
      <c r="I3" s="23" t="s">
        <v>248</v>
      </c>
      <c r="J3" s="23" t="s">
        <v>249</v>
      </c>
      <c r="K3" s="23" t="s">
        <v>250</v>
      </c>
    </row>
    <row r="4" spans="1:11" ht="28.8" x14ac:dyDescent="0.3">
      <c r="A4" s="33" t="s">
        <v>5</v>
      </c>
      <c r="B4" s="32" t="s">
        <v>6</v>
      </c>
      <c r="C4" s="32" t="s">
        <v>7</v>
      </c>
      <c r="D4" s="17" t="s">
        <v>8</v>
      </c>
      <c r="E4" s="3"/>
      <c r="F4" s="17"/>
      <c r="G4" s="17"/>
      <c r="H4" s="24"/>
      <c r="I4" s="7"/>
      <c r="J4" s="24"/>
      <c r="K4" s="7"/>
    </row>
    <row r="5" spans="1:11" ht="28.8" x14ac:dyDescent="0.3">
      <c r="A5" s="34"/>
      <c r="B5" s="32"/>
      <c r="C5" s="32"/>
      <c r="D5" s="17" t="s">
        <v>9</v>
      </c>
      <c r="E5" s="17"/>
      <c r="F5" s="17"/>
      <c r="G5" s="17"/>
      <c r="H5" s="24"/>
      <c r="I5" s="7"/>
      <c r="J5" s="7"/>
      <c r="K5" s="7"/>
    </row>
    <row r="6" spans="1:11" ht="28.8" x14ac:dyDescent="0.3">
      <c r="A6" s="34"/>
      <c r="B6" s="32"/>
      <c r="C6" s="32" t="s">
        <v>10</v>
      </c>
      <c r="D6" s="17" t="s">
        <v>8</v>
      </c>
      <c r="E6" s="3"/>
      <c r="F6" s="17"/>
      <c r="G6" s="17"/>
      <c r="H6" s="24"/>
      <c r="I6" s="7"/>
      <c r="J6" s="25"/>
      <c r="K6" s="7"/>
    </row>
    <row r="7" spans="1:11" ht="28.8" x14ac:dyDescent="0.3">
      <c r="A7" s="34"/>
      <c r="B7" s="32"/>
      <c r="C7" s="32"/>
      <c r="D7" s="17" t="s">
        <v>9</v>
      </c>
      <c r="E7" s="17"/>
      <c r="F7" s="17"/>
      <c r="G7" s="17"/>
      <c r="H7" s="24"/>
      <c r="I7" s="7"/>
      <c r="J7" s="7"/>
      <c r="K7" s="7"/>
    </row>
    <row r="8" spans="1:11" ht="28.8" x14ac:dyDescent="0.3">
      <c r="A8" s="34"/>
      <c r="B8" s="32"/>
      <c r="C8" s="32" t="s">
        <v>11</v>
      </c>
      <c r="D8" s="17" t="s">
        <v>8</v>
      </c>
      <c r="E8" s="17"/>
      <c r="F8" s="17"/>
      <c r="G8" s="17"/>
      <c r="H8" s="24"/>
      <c r="I8" s="7"/>
      <c r="J8" s="7"/>
      <c r="K8" s="7"/>
    </row>
    <row r="9" spans="1:11" ht="28.8" x14ac:dyDescent="0.3">
      <c r="A9" s="34"/>
      <c r="B9" s="32"/>
      <c r="C9" s="32"/>
      <c r="D9" s="17" t="s">
        <v>9</v>
      </c>
      <c r="E9" s="17"/>
      <c r="F9" s="17"/>
      <c r="G9" s="17"/>
      <c r="H9" s="24"/>
      <c r="I9" s="7"/>
      <c r="J9" s="7"/>
      <c r="K9" s="7"/>
    </row>
    <row r="10" spans="1:11" x14ac:dyDescent="0.3">
      <c r="A10" s="34"/>
      <c r="B10" s="32" t="s">
        <v>12</v>
      </c>
      <c r="C10" s="32" t="s">
        <v>57</v>
      </c>
      <c r="D10" s="17" t="s">
        <v>14</v>
      </c>
      <c r="E10" s="17"/>
      <c r="F10" s="17"/>
      <c r="G10" s="17"/>
      <c r="H10" s="24"/>
      <c r="I10" s="7"/>
      <c r="J10" s="7"/>
      <c r="K10" s="7"/>
    </row>
    <row r="11" spans="1:11" x14ac:dyDescent="0.3">
      <c r="A11" s="34"/>
      <c r="B11" s="32"/>
      <c r="C11" s="32"/>
      <c r="D11" s="17" t="s">
        <v>15</v>
      </c>
      <c r="E11" s="17"/>
      <c r="F11" s="17"/>
      <c r="G11" s="17"/>
      <c r="H11" s="24"/>
      <c r="I11" s="7"/>
      <c r="J11" s="7"/>
      <c r="K11" s="7"/>
    </row>
    <row r="12" spans="1:11" ht="128.25" customHeight="1" x14ac:dyDescent="0.3">
      <c r="A12" s="34"/>
      <c r="B12" s="32"/>
      <c r="C12" s="32" t="s">
        <v>16</v>
      </c>
      <c r="D12" s="17" t="s">
        <v>17</v>
      </c>
      <c r="E12" s="22" t="s">
        <v>244</v>
      </c>
      <c r="F12" s="17"/>
      <c r="G12" s="17"/>
      <c r="H12" s="24"/>
      <c r="I12" s="7">
        <v>600000</v>
      </c>
      <c r="J12" s="7">
        <f>2.21*I12</f>
        <v>1326000</v>
      </c>
      <c r="K12" s="7">
        <f>2*I12</f>
        <v>1200000</v>
      </c>
    </row>
    <row r="13" spans="1:11" x14ac:dyDescent="0.3">
      <c r="A13" s="34"/>
      <c r="B13" s="32"/>
      <c r="C13" s="32"/>
      <c r="D13" s="17" t="s">
        <v>18</v>
      </c>
      <c r="E13" s="17"/>
      <c r="F13" s="17"/>
      <c r="G13" s="17"/>
      <c r="H13" s="24"/>
      <c r="I13" s="7"/>
      <c r="J13" s="7"/>
      <c r="K13" s="7"/>
    </row>
    <row r="14" spans="1:11" x14ac:dyDescent="0.3">
      <c r="A14" s="34"/>
      <c r="B14" s="32" t="s">
        <v>20</v>
      </c>
      <c r="C14" s="17" t="s">
        <v>21</v>
      </c>
      <c r="D14" s="17"/>
      <c r="E14" s="17"/>
      <c r="F14" s="17"/>
      <c r="G14" s="17"/>
      <c r="H14" s="24"/>
      <c r="I14" s="7"/>
      <c r="J14" s="7"/>
      <c r="K14" s="7"/>
    </row>
    <row r="15" spans="1:11" x14ac:dyDescent="0.3">
      <c r="A15" s="34"/>
      <c r="B15" s="32"/>
      <c r="C15" s="17" t="s">
        <v>22</v>
      </c>
      <c r="D15" s="17"/>
      <c r="E15" s="17"/>
      <c r="F15" s="17"/>
      <c r="G15" s="17"/>
      <c r="H15" s="24"/>
      <c r="I15" s="7"/>
      <c r="J15" s="7"/>
      <c r="K15" s="7"/>
    </row>
    <row r="16" spans="1:11" ht="30" customHeight="1" thickBot="1" x14ac:dyDescent="0.35">
      <c r="A16" s="35"/>
      <c r="B16" s="32"/>
      <c r="C16" s="17" t="s">
        <v>23</v>
      </c>
      <c r="D16" s="17"/>
      <c r="E16" s="17"/>
      <c r="F16" s="17"/>
      <c r="G16" s="17"/>
      <c r="H16" s="24"/>
      <c r="I16" s="7"/>
      <c r="J16" s="7"/>
      <c r="K16" s="7"/>
    </row>
    <row r="17" spans="1:11" ht="69.599999999999994" thickBot="1" x14ac:dyDescent="0.35">
      <c r="A17" s="32" t="s">
        <v>24</v>
      </c>
      <c r="B17" s="17" t="s">
        <v>25</v>
      </c>
      <c r="C17" s="17"/>
      <c r="D17" s="17"/>
      <c r="E17" s="14" t="s">
        <v>246</v>
      </c>
      <c r="F17" s="17"/>
      <c r="G17" s="17"/>
      <c r="H17" s="24"/>
      <c r="I17">
        <v>5525000</v>
      </c>
      <c r="J17">
        <v>5525000</v>
      </c>
      <c r="K17" s="7">
        <f>1.15*J17</f>
        <v>6353749.9999999991</v>
      </c>
    </row>
    <row r="18" spans="1:11" ht="15" thickBot="1" x14ac:dyDescent="0.35">
      <c r="A18" s="32"/>
      <c r="B18" s="17" t="s">
        <v>26</v>
      </c>
      <c r="C18" s="17"/>
      <c r="D18" s="17"/>
      <c r="E18" s="13"/>
      <c r="F18" s="17"/>
      <c r="G18" s="17"/>
      <c r="H18" s="24"/>
      <c r="I18" s="7"/>
      <c r="J18" s="7"/>
      <c r="K18" s="7"/>
    </row>
    <row r="19" spans="1:11" x14ac:dyDescent="0.3">
      <c r="A19" s="32"/>
      <c r="B19" s="3" t="s">
        <v>27</v>
      </c>
      <c r="C19" s="3"/>
      <c r="D19" s="3"/>
      <c r="E19" s="3"/>
      <c r="F19" s="3"/>
      <c r="G19" s="3"/>
      <c r="H19" s="7"/>
      <c r="I19" s="7"/>
      <c r="J19" s="7"/>
      <c r="K19" s="7"/>
    </row>
    <row r="20" spans="1:11" x14ac:dyDescent="0.3">
      <c r="A20" s="32"/>
      <c r="B20" s="3" t="s">
        <v>28</v>
      </c>
      <c r="C20" s="3"/>
      <c r="D20" s="3"/>
      <c r="E20" s="17"/>
      <c r="F20" s="3"/>
      <c r="G20" s="3"/>
      <c r="H20" s="7"/>
      <c r="I20" s="7"/>
      <c r="J20" s="7"/>
      <c r="K20" s="7"/>
    </row>
    <row r="21" spans="1:11" ht="28.8" x14ac:dyDescent="0.3">
      <c r="A21" s="17" t="s">
        <v>29</v>
      </c>
      <c r="B21" s="17"/>
      <c r="C21" s="3"/>
      <c r="D21" s="3"/>
      <c r="E21" s="21" t="s">
        <v>245</v>
      </c>
      <c r="F21" s="3"/>
      <c r="G21" s="3"/>
      <c r="H21" s="7"/>
      <c r="I21" s="7">
        <v>1510000</v>
      </c>
      <c r="J21" s="7">
        <v>1510000</v>
      </c>
      <c r="K21" s="7">
        <f>1.15*J21</f>
        <v>1736499.9999999998</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B1" workbookViewId="0">
      <selection activeCell="K1" sqref="K1:K1048576"/>
    </sheetView>
  </sheetViews>
  <sheetFormatPr defaultRowHeight="14.4" x14ac:dyDescent="0.3"/>
  <cols>
    <col min="1" max="1" width="13.88671875" customWidth="1"/>
    <col min="2" max="2" width="23.5546875" customWidth="1"/>
    <col min="3" max="4" width="12" customWidth="1"/>
    <col min="5" max="5" width="74.44140625" customWidth="1"/>
    <col min="8" max="8" width="13" customWidth="1"/>
    <col min="9" max="9" width="25.6640625" customWidth="1"/>
    <col min="10" max="10" width="10.109375" customWidth="1"/>
  </cols>
  <sheetData>
    <row r="1" spans="1:10" x14ac:dyDescent="0.3">
      <c r="A1" s="36" t="s">
        <v>32</v>
      </c>
      <c r="B1" s="36"/>
    </row>
    <row r="2" spans="1:10" x14ac:dyDescent="0.3">
      <c r="A2" s="37" t="s">
        <v>47</v>
      </c>
      <c r="B2" s="37"/>
      <c r="C2" t="s">
        <v>48</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4"/>
      <c r="F8" s="2"/>
      <c r="G8" s="24"/>
      <c r="H8" s="7"/>
      <c r="I8" s="7"/>
      <c r="J8" s="7"/>
    </row>
    <row r="9" spans="1:10" ht="28.8" x14ac:dyDescent="0.3">
      <c r="A9" s="34"/>
      <c r="B9" s="32"/>
      <c r="C9" s="32"/>
      <c r="D9" s="2" t="s">
        <v>9</v>
      </c>
      <c r="E9" s="2"/>
      <c r="F9" s="2"/>
      <c r="G9" s="24"/>
      <c r="H9" s="7"/>
      <c r="I9" s="7"/>
      <c r="J9" s="7"/>
    </row>
    <row r="10" spans="1:10" x14ac:dyDescent="0.3">
      <c r="A10" s="34"/>
      <c r="B10" s="32" t="s">
        <v>12</v>
      </c>
      <c r="C10" s="32" t="s">
        <v>13</v>
      </c>
      <c r="D10" s="2" t="s">
        <v>14</v>
      </c>
      <c r="E10" s="2"/>
      <c r="F10" s="2"/>
      <c r="G10" s="24"/>
      <c r="H10" s="7"/>
      <c r="I10" s="7"/>
      <c r="J10" s="7"/>
    </row>
    <row r="11" spans="1:10" x14ac:dyDescent="0.3">
      <c r="A11" s="34"/>
      <c r="B11" s="32"/>
      <c r="C11" s="32"/>
      <c r="D11" s="2" t="s">
        <v>15</v>
      </c>
      <c r="E11" s="3"/>
      <c r="F11" s="2"/>
      <c r="G11" s="24"/>
      <c r="H11" s="7"/>
      <c r="I11" s="7"/>
      <c r="J11" s="7"/>
    </row>
    <row r="12" spans="1:10" ht="28.8" x14ac:dyDescent="0.3">
      <c r="A12" s="34"/>
      <c r="B12" s="32"/>
      <c r="C12" s="32" t="s">
        <v>16</v>
      </c>
      <c r="D12" s="2" t="s">
        <v>17</v>
      </c>
      <c r="E12" s="2">
        <v>2</v>
      </c>
      <c r="F12" s="2"/>
      <c r="G12" s="24"/>
      <c r="H12" s="7"/>
      <c r="I12" s="7"/>
      <c r="J12" s="7"/>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27.6" x14ac:dyDescent="0.3">
      <c r="A17" s="32" t="s">
        <v>24</v>
      </c>
      <c r="B17" s="2" t="s">
        <v>25</v>
      </c>
      <c r="C17" s="2"/>
      <c r="D17" s="2"/>
      <c r="E17" s="5" t="s">
        <v>49</v>
      </c>
      <c r="F17" s="2"/>
      <c r="G17" s="24"/>
      <c r="H17" s="7">
        <v>1085700</v>
      </c>
      <c r="I17" s="7" t="s">
        <v>258</v>
      </c>
      <c r="J17" s="7">
        <f>1.1*H17</f>
        <v>1194270</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28.8" x14ac:dyDescent="0.3">
      <c r="A21" s="2" t="s">
        <v>29</v>
      </c>
      <c r="B21" s="2"/>
      <c r="C21" s="3"/>
      <c r="D21" s="3"/>
      <c r="E21" s="6"/>
      <c r="F21" s="3"/>
      <c r="G21" s="7"/>
      <c r="H21" s="7"/>
      <c r="I21" s="7"/>
      <c r="J21" s="7"/>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E1" workbookViewId="0">
      <selection activeCell="K1" sqref="K1:K1048576"/>
    </sheetView>
  </sheetViews>
  <sheetFormatPr defaultRowHeight="14.4" x14ac:dyDescent="0.3"/>
  <cols>
    <col min="1" max="1" width="13.88671875" customWidth="1"/>
    <col min="2" max="2" width="23.5546875" customWidth="1"/>
    <col min="3" max="4" width="12" customWidth="1"/>
    <col min="5" max="5" width="105.33203125" customWidth="1"/>
    <col min="8" max="8" width="13" customWidth="1"/>
    <col min="9" max="9" width="25.6640625" customWidth="1"/>
    <col min="10" max="10" width="10.109375" customWidth="1"/>
  </cols>
  <sheetData>
    <row r="1" spans="1:10" x14ac:dyDescent="0.3">
      <c r="A1" s="38" t="s">
        <v>32</v>
      </c>
      <c r="B1" s="38"/>
      <c r="C1" s="7"/>
      <c r="D1" s="7"/>
      <c r="E1" s="7"/>
      <c r="F1" s="7"/>
    </row>
    <row r="2" spans="1:10" x14ac:dyDescent="0.3">
      <c r="A2" s="38" t="s">
        <v>58</v>
      </c>
      <c r="B2" s="38"/>
      <c r="C2" s="7" t="s">
        <v>59</v>
      </c>
      <c r="D2" s="7"/>
      <c r="E2" s="7"/>
      <c r="F2" s="7"/>
    </row>
    <row r="3" spans="1:10" ht="57.6" x14ac:dyDescent="0.3">
      <c r="A3" s="2" t="s">
        <v>0</v>
      </c>
      <c r="B3" s="2" t="s">
        <v>1</v>
      </c>
      <c r="C3" s="2" t="s">
        <v>2</v>
      </c>
      <c r="D3" s="2"/>
      <c r="E3" s="2" t="s">
        <v>3</v>
      </c>
      <c r="F3" s="2" t="s">
        <v>4</v>
      </c>
      <c r="G3" s="8" t="s">
        <v>247</v>
      </c>
      <c r="H3" s="23" t="s">
        <v>248</v>
      </c>
      <c r="I3" s="23" t="s">
        <v>249</v>
      </c>
      <c r="J3" s="23" t="s">
        <v>250</v>
      </c>
    </row>
    <row r="4" spans="1:10" ht="28.8" x14ac:dyDescent="0.3">
      <c r="A4" s="32" t="s">
        <v>5</v>
      </c>
      <c r="B4" s="32" t="s">
        <v>6</v>
      </c>
      <c r="C4" s="32" t="s">
        <v>7</v>
      </c>
      <c r="D4" s="2" t="s">
        <v>8</v>
      </c>
      <c r="E4" s="3"/>
      <c r="F4" s="2"/>
      <c r="G4" s="24"/>
      <c r="H4" s="7"/>
      <c r="I4" s="24"/>
      <c r="J4" s="7"/>
    </row>
    <row r="5" spans="1:10" ht="28.8" x14ac:dyDescent="0.3">
      <c r="A5" s="32"/>
      <c r="B5" s="32"/>
      <c r="C5" s="32"/>
      <c r="D5" s="2" t="s">
        <v>9</v>
      </c>
      <c r="E5" s="2"/>
      <c r="F5" s="2"/>
      <c r="G5" s="24"/>
      <c r="H5" s="7"/>
      <c r="I5" s="7"/>
      <c r="J5" s="7"/>
    </row>
    <row r="6" spans="1:10" ht="28.8" x14ac:dyDescent="0.3">
      <c r="A6" s="32"/>
      <c r="B6" s="32"/>
      <c r="C6" s="32" t="s">
        <v>10</v>
      </c>
      <c r="D6" s="2" t="s">
        <v>8</v>
      </c>
      <c r="E6" s="3"/>
      <c r="F6" s="2"/>
      <c r="G6" s="24"/>
      <c r="H6" s="7"/>
      <c r="I6" s="25"/>
      <c r="J6" s="7"/>
    </row>
    <row r="7" spans="1:10" ht="28.8" x14ac:dyDescent="0.3">
      <c r="A7" s="32"/>
      <c r="B7" s="32"/>
      <c r="C7" s="32"/>
      <c r="D7" s="2" t="s">
        <v>9</v>
      </c>
      <c r="E7" s="2"/>
      <c r="F7" s="2"/>
      <c r="G7" s="24"/>
      <c r="H7" s="7"/>
      <c r="I7" s="7"/>
      <c r="J7" s="7"/>
    </row>
    <row r="8" spans="1:10" ht="28.8" x14ac:dyDescent="0.3">
      <c r="A8" s="32"/>
      <c r="B8" s="32"/>
      <c r="C8" s="32" t="s">
        <v>11</v>
      </c>
      <c r="D8" s="2" t="s">
        <v>8</v>
      </c>
      <c r="E8" s="4" t="s">
        <v>60</v>
      </c>
      <c r="F8" s="2"/>
      <c r="G8" s="24"/>
      <c r="H8" s="7">
        <v>240000</v>
      </c>
      <c r="I8" s="7">
        <f>1.41*H8</f>
        <v>338400</v>
      </c>
      <c r="J8" s="7">
        <f>1.5*H8</f>
        <v>360000</v>
      </c>
    </row>
    <row r="9" spans="1:10" ht="28.8" x14ac:dyDescent="0.3">
      <c r="A9" s="32"/>
      <c r="B9" s="32"/>
      <c r="C9" s="32"/>
      <c r="D9" s="2" t="s">
        <v>9</v>
      </c>
      <c r="E9" s="2" t="s">
        <v>61</v>
      </c>
      <c r="F9" s="2"/>
      <c r="G9" s="24"/>
      <c r="H9" s="7">
        <v>240000</v>
      </c>
      <c r="I9" s="7">
        <f>1.41*H9</f>
        <v>338400</v>
      </c>
      <c r="J9" s="7">
        <f>1.5*H9</f>
        <v>360000</v>
      </c>
    </row>
    <row r="10" spans="1:10" x14ac:dyDescent="0.3">
      <c r="A10" s="32"/>
      <c r="B10" s="32" t="s">
        <v>12</v>
      </c>
      <c r="C10" s="32" t="s">
        <v>57</v>
      </c>
      <c r="D10" s="2" t="s">
        <v>14</v>
      </c>
      <c r="E10" s="2"/>
      <c r="F10" s="2"/>
      <c r="G10" s="24"/>
      <c r="H10" s="7"/>
      <c r="I10" s="7"/>
      <c r="J10" s="7"/>
    </row>
    <row r="11" spans="1:10" ht="26.25" customHeight="1" x14ac:dyDescent="0.3">
      <c r="A11" s="32"/>
      <c r="B11" s="32"/>
      <c r="C11" s="32"/>
      <c r="D11" s="2" t="s">
        <v>15</v>
      </c>
      <c r="E11" s="2"/>
      <c r="F11" s="2"/>
      <c r="G11" s="24"/>
      <c r="H11" s="7"/>
      <c r="I11" s="7"/>
      <c r="J11" s="7"/>
    </row>
    <row r="12" spans="1:10" ht="408.9" customHeight="1" x14ac:dyDescent="0.3">
      <c r="A12" s="32"/>
      <c r="B12" s="32"/>
      <c r="C12" s="32" t="s">
        <v>16</v>
      </c>
      <c r="D12" s="2" t="s">
        <v>17</v>
      </c>
      <c r="E12" s="2" t="s">
        <v>62</v>
      </c>
      <c r="F12" s="2"/>
      <c r="G12" s="24"/>
      <c r="H12" s="7">
        <v>240000</v>
      </c>
      <c r="I12" s="7">
        <f>1.41*H12</f>
        <v>338400</v>
      </c>
      <c r="J12" s="7">
        <f>1.5*H12</f>
        <v>360000</v>
      </c>
    </row>
    <row r="13" spans="1:10" ht="31.5" customHeight="1" x14ac:dyDescent="0.3">
      <c r="A13" s="32"/>
      <c r="B13" s="32"/>
      <c r="C13" s="32"/>
      <c r="D13" s="2" t="s">
        <v>18</v>
      </c>
      <c r="E13" s="2"/>
      <c r="F13" s="2"/>
      <c r="G13" s="24"/>
      <c r="H13" s="7"/>
      <c r="I13" s="7"/>
      <c r="J13" s="7"/>
    </row>
    <row r="14" spans="1:10" x14ac:dyDescent="0.3">
      <c r="A14" s="32"/>
      <c r="B14" s="32" t="s">
        <v>20</v>
      </c>
      <c r="C14" s="2" t="s">
        <v>21</v>
      </c>
      <c r="D14" s="2"/>
      <c r="E14" s="2"/>
      <c r="F14" s="2"/>
      <c r="G14" s="24"/>
      <c r="H14" s="7"/>
      <c r="I14" s="7"/>
      <c r="J14" s="7"/>
    </row>
    <row r="15" spans="1:10" ht="18" customHeight="1" x14ac:dyDescent="0.3">
      <c r="A15" s="32"/>
      <c r="B15" s="32"/>
      <c r="C15" s="2" t="s">
        <v>22</v>
      </c>
      <c r="D15" s="2"/>
      <c r="E15" s="2"/>
      <c r="F15" s="2"/>
      <c r="G15" s="24"/>
      <c r="H15" s="7"/>
      <c r="I15" s="7"/>
      <c r="J15" s="7"/>
    </row>
    <row r="16" spans="1:10" ht="21.75" customHeight="1" x14ac:dyDescent="0.3">
      <c r="A16" s="32"/>
      <c r="B16" s="32"/>
      <c r="C16" s="2" t="s">
        <v>23</v>
      </c>
      <c r="D16" s="2"/>
      <c r="E16" s="2"/>
      <c r="F16" s="2"/>
      <c r="G16" s="24"/>
      <c r="H16" s="7"/>
      <c r="I16" s="7"/>
      <c r="J16" s="7"/>
    </row>
    <row r="17" spans="1:10" ht="82.8" x14ac:dyDescent="0.3">
      <c r="A17" s="32" t="s">
        <v>24</v>
      </c>
      <c r="B17" s="2" t="s">
        <v>25</v>
      </c>
      <c r="C17" s="2"/>
      <c r="D17" s="2"/>
      <c r="E17" s="6" t="s">
        <v>63</v>
      </c>
      <c r="F17" s="2"/>
      <c r="G17" s="24"/>
      <c r="H17">
        <v>780000</v>
      </c>
      <c r="I17" s="7">
        <f>1.02*H17</f>
        <v>795600</v>
      </c>
      <c r="J17" s="7">
        <v>910000</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41.4" x14ac:dyDescent="0.3">
      <c r="A21" s="2" t="s">
        <v>29</v>
      </c>
      <c r="B21" s="2"/>
      <c r="C21" s="3"/>
      <c r="D21" s="3"/>
      <c r="E21" s="6" t="s">
        <v>64</v>
      </c>
      <c r="F21" s="3"/>
      <c r="G21" s="7"/>
      <c r="H21">
        <v>280000</v>
      </c>
      <c r="I21" s="7">
        <f>H21</f>
        <v>280000</v>
      </c>
      <c r="J21" s="7">
        <v>325000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0866141732283472" right="0.70866141732283472" top="0.74803149606299213" bottom="0.74803149606299213" header="0.31496062992125984" footer="0.31496062992125984"/>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B1" workbookViewId="0">
      <selection activeCell="K1" sqref="K1:K1048576"/>
    </sheetView>
  </sheetViews>
  <sheetFormatPr defaultRowHeight="14.4" x14ac:dyDescent="0.3"/>
  <cols>
    <col min="1" max="1" width="13.88671875" customWidth="1"/>
    <col min="2" max="2" width="23.5546875" customWidth="1"/>
    <col min="3" max="4" width="12" customWidth="1"/>
    <col min="5" max="5" width="76.88671875" customWidth="1"/>
    <col min="8" max="8" width="13" customWidth="1"/>
    <col min="9" max="9" width="25.6640625" customWidth="1"/>
    <col min="10" max="10" width="10.109375" customWidth="1"/>
  </cols>
  <sheetData>
    <row r="1" spans="1:10" x14ac:dyDescent="0.3">
      <c r="A1" s="36" t="s">
        <v>32</v>
      </c>
      <c r="B1" s="36"/>
    </row>
    <row r="2" spans="1:10" x14ac:dyDescent="0.3">
      <c r="A2" s="37" t="s">
        <v>50</v>
      </c>
      <c r="B2" s="37"/>
      <c r="C2" t="s">
        <v>51</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43.2" x14ac:dyDescent="0.3">
      <c r="A8" s="34"/>
      <c r="B8" s="32"/>
      <c r="C8" s="32" t="s">
        <v>11</v>
      </c>
      <c r="D8" s="2" t="s">
        <v>8</v>
      </c>
      <c r="E8" s="4" t="s">
        <v>52</v>
      </c>
      <c r="F8" s="2"/>
      <c r="G8" s="24"/>
      <c r="H8" s="7">
        <v>275000</v>
      </c>
      <c r="I8" s="7">
        <f>1.01*H8</f>
        <v>277750</v>
      </c>
      <c r="J8" s="7">
        <f>1.25*H8</f>
        <v>343750</v>
      </c>
    </row>
    <row r="9" spans="1:10" ht="28.8" x14ac:dyDescent="0.3">
      <c r="A9" s="34"/>
      <c r="B9" s="32"/>
      <c r="C9" s="32"/>
      <c r="D9" s="2" t="s">
        <v>9</v>
      </c>
      <c r="E9" s="2" t="s">
        <v>53</v>
      </c>
      <c r="F9" s="2"/>
      <c r="G9" s="24"/>
      <c r="H9" s="7">
        <v>275000</v>
      </c>
      <c r="I9" s="7">
        <f>1.01*H9</f>
        <v>277750</v>
      </c>
      <c r="J9" s="7">
        <f>1.15*H9</f>
        <v>316250</v>
      </c>
    </row>
    <row r="10" spans="1:10" x14ac:dyDescent="0.3">
      <c r="A10" s="34"/>
      <c r="B10" s="32" t="s">
        <v>12</v>
      </c>
      <c r="C10" s="32" t="s">
        <v>57</v>
      </c>
      <c r="D10" s="2" t="s">
        <v>14</v>
      </c>
      <c r="E10" s="2"/>
      <c r="F10" s="2"/>
      <c r="G10" s="24"/>
      <c r="H10" s="7"/>
      <c r="I10" s="7"/>
      <c r="J10" s="7"/>
    </row>
    <row r="11" spans="1:10" ht="244.8" x14ac:dyDescent="0.3">
      <c r="A11" s="34"/>
      <c r="B11" s="32"/>
      <c r="C11" s="32"/>
      <c r="D11" s="2" t="s">
        <v>15</v>
      </c>
      <c r="E11" s="2" t="s">
        <v>54</v>
      </c>
      <c r="F11" s="2"/>
      <c r="G11" s="24"/>
      <c r="H11" s="7">
        <v>275000</v>
      </c>
      <c r="I11" s="7">
        <f>1.01*H11</f>
        <v>277750</v>
      </c>
      <c r="J11" s="7">
        <f>1.1*H11</f>
        <v>302500</v>
      </c>
    </row>
    <row r="12" spans="1:10" ht="28.8" x14ac:dyDescent="0.3">
      <c r="A12" s="34"/>
      <c r="B12" s="32"/>
      <c r="C12" s="32" t="s">
        <v>16</v>
      </c>
      <c r="D12" s="2" t="s">
        <v>17</v>
      </c>
      <c r="E12" s="2"/>
      <c r="F12" s="2"/>
      <c r="G12" s="24"/>
      <c r="H12" s="7"/>
      <c r="I12" s="7"/>
      <c r="J12" s="7"/>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x14ac:dyDescent="0.3">
      <c r="A17" s="32" t="s">
        <v>24</v>
      </c>
      <c r="B17" s="2" t="s">
        <v>25</v>
      </c>
      <c r="C17" s="2"/>
      <c r="D17" s="2"/>
      <c r="E17" s="5" t="s">
        <v>56</v>
      </c>
      <c r="F17" s="2"/>
      <c r="G17" s="24"/>
      <c r="H17" s="7">
        <v>1250000</v>
      </c>
      <c r="I17" s="7">
        <f>H17</f>
        <v>1250000</v>
      </c>
      <c r="J17" s="7">
        <f>1.18*H17</f>
        <v>1475000</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28.8" x14ac:dyDescent="0.3">
      <c r="A21" s="2" t="s">
        <v>29</v>
      </c>
      <c r="B21" s="2"/>
      <c r="C21" s="3"/>
      <c r="D21" s="3"/>
      <c r="E21" s="6" t="s">
        <v>55</v>
      </c>
      <c r="F21" s="3"/>
      <c r="G21" s="7"/>
      <c r="H21" s="7">
        <v>350000</v>
      </c>
      <c r="I21" s="7">
        <f>H21</f>
        <v>350000</v>
      </c>
      <c r="J21" s="7">
        <f>1.1*I21</f>
        <v>385000.00000000006</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C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65</v>
      </c>
      <c r="B2" s="37"/>
      <c r="C2" t="s">
        <v>59</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4" t="s">
        <v>66</v>
      </c>
      <c r="F8" s="2"/>
      <c r="G8" s="24"/>
      <c r="H8" s="7"/>
      <c r="I8" s="7"/>
      <c r="J8" s="7"/>
    </row>
    <row r="9" spans="1:10" ht="28.8" x14ac:dyDescent="0.3">
      <c r="A9" s="34"/>
      <c r="B9" s="32"/>
      <c r="C9" s="32"/>
      <c r="D9" s="2" t="s">
        <v>9</v>
      </c>
      <c r="E9" s="2">
        <v>45</v>
      </c>
      <c r="F9" s="2"/>
      <c r="G9" s="24"/>
      <c r="H9" s="7"/>
      <c r="I9" s="7"/>
      <c r="J9" s="7"/>
    </row>
    <row r="10" spans="1:10" x14ac:dyDescent="0.3">
      <c r="A10" s="34"/>
      <c r="B10" s="32" t="s">
        <v>12</v>
      </c>
      <c r="C10" s="32" t="s">
        <v>57</v>
      </c>
      <c r="D10" s="2" t="s">
        <v>14</v>
      </c>
      <c r="E10" s="2"/>
      <c r="F10" s="2"/>
      <c r="G10" s="24"/>
      <c r="H10" s="7"/>
      <c r="I10" s="7"/>
      <c r="J10" s="7"/>
    </row>
    <row r="11" spans="1:10" x14ac:dyDescent="0.3">
      <c r="A11" s="34"/>
      <c r="B11" s="32"/>
      <c r="C11" s="32"/>
      <c r="D11" s="2" t="s">
        <v>15</v>
      </c>
      <c r="E11" s="2"/>
      <c r="F11" s="2"/>
      <c r="G11" s="24"/>
      <c r="H11" s="7"/>
      <c r="I11" s="7"/>
      <c r="J11" s="7"/>
    </row>
    <row r="12" spans="1:10" ht="388.8" x14ac:dyDescent="0.3">
      <c r="A12" s="34"/>
      <c r="B12" s="32"/>
      <c r="C12" s="32" t="s">
        <v>16</v>
      </c>
      <c r="D12" s="2" t="s">
        <v>17</v>
      </c>
      <c r="E12" s="2" t="s">
        <v>67</v>
      </c>
      <c r="F12" s="2"/>
      <c r="G12" s="24"/>
      <c r="H12" s="7">
        <v>395000</v>
      </c>
      <c r="I12" s="7">
        <f>1.03*H12</f>
        <v>406850</v>
      </c>
      <c r="J12" s="7">
        <f>1.18*H12</f>
        <v>466100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69" x14ac:dyDescent="0.3">
      <c r="A17" s="32" t="s">
        <v>24</v>
      </c>
      <c r="B17" s="2" t="s">
        <v>25</v>
      </c>
      <c r="C17" s="2"/>
      <c r="D17" s="2"/>
      <c r="E17" s="5" t="s">
        <v>68</v>
      </c>
      <c r="F17" s="2"/>
      <c r="G17" s="24"/>
      <c r="H17" s="7">
        <v>685000</v>
      </c>
      <c r="I17" s="7">
        <f>1.98*H17</f>
        <v>1356300</v>
      </c>
      <c r="J17" s="7">
        <f>1.7*H17</f>
        <v>1164500</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69" x14ac:dyDescent="0.3">
      <c r="A21" s="2" t="s">
        <v>29</v>
      </c>
      <c r="B21" s="2"/>
      <c r="C21" s="3"/>
      <c r="D21" s="3"/>
      <c r="E21" s="6" t="s">
        <v>69</v>
      </c>
      <c r="F21" s="3"/>
      <c r="G21" s="7"/>
      <c r="H21" s="7">
        <v>355000</v>
      </c>
      <c r="I21" s="7">
        <f>1.13*H21</f>
        <v>401149.99999999994</v>
      </c>
      <c r="J21" s="7">
        <f>1.15*H21</f>
        <v>408249.99999999994</v>
      </c>
    </row>
  </sheetData>
  <mergeCells count="12">
    <mergeCell ref="C4:C5"/>
    <mergeCell ref="C6:C7"/>
    <mergeCell ref="C8:C9"/>
    <mergeCell ref="B10:B13"/>
    <mergeCell ref="C10:C11"/>
    <mergeCell ref="C12:C13"/>
    <mergeCell ref="B14:B16"/>
    <mergeCell ref="A17:A20"/>
    <mergeCell ref="A1:B1"/>
    <mergeCell ref="A2:B2"/>
    <mergeCell ref="A4:A16"/>
    <mergeCell ref="B4:B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topLeftCell="E1" workbookViewId="0">
      <selection activeCell="K1" sqref="K1:K1048576"/>
    </sheetView>
  </sheetViews>
  <sheetFormatPr defaultRowHeight="14.4" x14ac:dyDescent="0.3"/>
  <cols>
    <col min="1" max="1" width="13.88671875" customWidth="1"/>
    <col min="2" max="2" width="23.5546875" customWidth="1"/>
    <col min="3" max="4" width="12" customWidth="1"/>
    <col min="5" max="5" width="89.109375" customWidth="1"/>
    <col min="8" max="8" width="13" customWidth="1"/>
    <col min="9" max="9" width="25.6640625" customWidth="1"/>
    <col min="10" max="10" width="10.109375" customWidth="1"/>
  </cols>
  <sheetData>
    <row r="1" spans="1:10" x14ac:dyDescent="0.3">
      <c r="A1" s="36" t="s">
        <v>32</v>
      </c>
      <c r="B1" s="36"/>
    </row>
    <row r="2" spans="1:10" x14ac:dyDescent="0.3">
      <c r="A2" s="37" t="s">
        <v>70</v>
      </c>
      <c r="B2" s="37"/>
      <c r="C2" t="s">
        <v>71</v>
      </c>
    </row>
    <row r="3" spans="1:10" ht="57.6" x14ac:dyDescent="0.3">
      <c r="A3" s="2" t="s">
        <v>0</v>
      </c>
      <c r="B3" s="2" t="s">
        <v>1</v>
      </c>
      <c r="C3" s="2" t="s">
        <v>2</v>
      </c>
      <c r="D3" s="2"/>
      <c r="E3" s="2" t="s">
        <v>3</v>
      </c>
      <c r="F3" s="2" t="s">
        <v>4</v>
      </c>
      <c r="G3" s="8" t="s">
        <v>247</v>
      </c>
      <c r="H3" s="23" t="s">
        <v>248</v>
      </c>
      <c r="I3" s="23" t="s">
        <v>249</v>
      </c>
      <c r="J3" s="23" t="s">
        <v>250</v>
      </c>
    </row>
    <row r="4" spans="1:10" ht="28.8" x14ac:dyDescent="0.3">
      <c r="A4" s="33" t="s">
        <v>5</v>
      </c>
      <c r="B4" s="32" t="s">
        <v>6</v>
      </c>
      <c r="C4" s="32" t="s">
        <v>7</v>
      </c>
      <c r="D4" s="2" t="s">
        <v>8</v>
      </c>
      <c r="E4" s="3"/>
      <c r="F4" s="2"/>
      <c r="G4" s="24"/>
      <c r="H4" s="7"/>
      <c r="I4" s="24"/>
      <c r="J4" s="7"/>
    </row>
    <row r="5" spans="1:10" ht="28.8" x14ac:dyDescent="0.3">
      <c r="A5" s="34"/>
      <c r="B5" s="32"/>
      <c r="C5" s="32"/>
      <c r="D5" s="2" t="s">
        <v>9</v>
      </c>
      <c r="E5" s="2"/>
      <c r="F5" s="2"/>
      <c r="G5" s="24"/>
      <c r="H5" s="7"/>
      <c r="I5" s="7"/>
      <c r="J5" s="7"/>
    </row>
    <row r="6" spans="1:10" ht="28.8" x14ac:dyDescent="0.3">
      <c r="A6" s="34"/>
      <c r="B6" s="32"/>
      <c r="C6" s="32" t="s">
        <v>10</v>
      </c>
      <c r="D6" s="2" t="s">
        <v>8</v>
      </c>
      <c r="E6" s="3"/>
      <c r="F6" s="2"/>
      <c r="G6" s="24"/>
      <c r="H6" s="7"/>
      <c r="I6" s="25"/>
      <c r="J6" s="7"/>
    </row>
    <row r="7" spans="1:10" ht="28.8" x14ac:dyDescent="0.3">
      <c r="A7" s="34"/>
      <c r="B7" s="32"/>
      <c r="C7" s="32"/>
      <c r="D7" s="2" t="s">
        <v>9</v>
      </c>
      <c r="E7" s="2"/>
      <c r="F7" s="2"/>
      <c r="G7" s="24"/>
      <c r="H7" s="7"/>
      <c r="I7" s="7"/>
      <c r="J7" s="7"/>
    </row>
    <row r="8" spans="1:10" ht="28.8" x14ac:dyDescent="0.3">
      <c r="A8" s="34"/>
      <c r="B8" s="32"/>
      <c r="C8" s="32" t="s">
        <v>11</v>
      </c>
      <c r="D8" s="2" t="s">
        <v>8</v>
      </c>
      <c r="E8" s="4"/>
      <c r="F8" s="2"/>
      <c r="G8" s="24"/>
      <c r="H8" s="7"/>
      <c r="I8" s="7"/>
      <c r="J8" s="7"/>
    </row>
    <row r="9" spans="1:10" ht="28.8" x14ac:dyDescent="0.3">
      <c r="A9" s="34"/>
      <c r="B9" s="32"/>
      <c r="C9" s="32"/>
      <c r="D9" s="2" t="s">
        <v>9</v>
      </c>
      <c r="E9" s="2"/>
      <c r="F9" s="2"/>
      <c r="G9" s="24"/>
      <c r="H9" s="7"/>
      <c r="I9" s="7"/>
      <c r="J9" s="7"/>
    </row>
    <row r="10" spans="1:10" x14ac:dyDescent="0.3">
      <c r="A10" s="34"/>
      <c r="B10" s="32" t="s">
        <v>12</v>
      </c>
      <c r="C10" s="32" t="s">
        <v>57</v>
      </c>
      <c r="D10" s="2" t="s">
        <v>14</v>
      </c>
      <c r="E10" s="2"/>
      <c r="F10" s="2"/>
      <c r="G10" s="24"/>
      <c r="H10" s="7"/>
      <c r="I10" s="7"/>
      <c r="J10" s="7"/>
    </row>
    <row r="11" spans="1:10" x14ac:dyDescent="0.3">
      <c r="A11" s="34"/>
      <c r="B11" s="32"/>
      <c r="C11" s="32"/>
      <c r="D11" s="2" t="s">
        <v>15</v>
      </c>
      <c r="E11" s="2"/>
      <c r="F11" s="2"/>
      <c r="G11" s="24"/>
      <c r="H11" s="7"/>
      <c r="I11" s="7"/>
      <c r="J11" s="7"/>
    </row>
    <row r="12" spans="1:10" ht="388.8" x14ac:dyDescent="0.3">
      <c r="A12" s="34"/>
      <c r="B12" s="32"/>
      <c r="C12" s="32" t="s">
        <v>16</v>
      </c>
      <c r="D12" s="2" t="s">
        <v>17</v>
      </c>
      <c r="E12" s="2" t="s">
        <v>72</v>
      </c>
      <c r="F12" s="2"/>
      <c r="G12" s="24"/>
      <c r="H12" s="7">
        <v>295000</v>
      </c>
      <c r="I12" s="7">
        <f>H12</f>
        <v>295000</v>
      </c>
      <c r="J12" s="7">
        <f>1.2*I12</f>
        <v>354000</v>
      </c>
    </row>
    <row r="13" spans="1:10" x14ac:dyDescent="0.3">
      <c r="A13" s="34"/>
      <c r="B13" s="32"/>
      <c r="C13" s="32"/>
      <c r="D13" s="2" t="s">
        <v>18</v>
      </c>
      <c r="E13" s="2"/>
      <c r="F13" s="2"/>
      <c r="G13" s="24"/>
      <c r="H13" s="7"/>
      <c r="I13" s="7"/>
      <c r="J13" s="7"/>
    </row>
    <row r="14" spans="1:10" x14ac:dyDescent="0.3">
      <c r="A14" s="34"/>
      <c r="B14" s="32" t="s">
        <v>20</v>
      </c>
      <c r="C14" s="2" t="s">
        <v>21</v>
      </c>
      <c r="D14" s="2"/>
      <c r="E14" s="2"/>
      <c r="F14" s="2"/>
      <c r="G14" s="24"/>
      <c r="H14" s="7"/>
      <c r="I14" s="7"/>
      <c r="J14" s="7"/>
    </row>
    <row r="15" spans="1:10" x14ac:dyDescent="0.3">
      <c r="A15" s="34"/>
      <c r="B15" s="32"/>
      <c r="C15" s="2" t="s">
        <v>22</v>
      </c>
      <c r="D15" s="2"/>
      <c r="E15" s="2"/>
      <c r="F15" s="2"/>
      <c r="G15" s="24"/>
      <c r="H15" s="7"/>
      <c r="I15" s="7"/>
      <c r="J15" s="7"/>
    </row>
    <row r="16" spans="1:10" x14ac:dyDescent="0.3">
      <c r="A16" s="35"/>
      <c r="B16" s="32"/>
      <c r="C16" s="2" t="s">
        <v>23</v>
      </c>
      <c r="D16" s="2"/>
      <c r="E16" s="2"/>
      <c r="F16" s="2"/>
      <c r="G16" s="24"/>
      <c r="H16" s="7"/>
      <c r="I16" s="7"/>
      <c r="J16" s="7"/>
    </row>
    <row r="17" spans="1:10" ht="124.2" x14ac:dyDescent="0.3">
      <c r="A17" s="32" t="s">
        <v>24</v>
      </c>
      <c r="B17" s="2" t="s">
        <v>25</v>
      </c>
      <c r="C17" s="2"/>
      <c r="D17" s="2"/>
      <c r="E17" s="5" t="s">
        <v>73</v>
      </c>
      <c r="F17" s="2"/>
      <c r="G17" s="24"/>
      <c r="H17" s="7">
        <v>900000</v>
      </c>
      <c r="I17" s="7">
        <f>1.01*H17</f>
        <v>909000</v>
      </c>
      <c r="J17" s="7">
        <f>1.1*H17</f>
        <v>990000.00000000012</v>
      </c>
    </row>
    <row r="18" spans="1:10" x14ac:dyDescent="0.3">
      <c r="A18" s="32"/>
      <c r="B18" s="2" t="s">
        <v>26</v>
      </c>
      <c r="C18" s="2"/>
      <c r="D18" s="2"/>
      <c r="E18" s="2"/>
      <c r="F18" s="2"/>
      <c r="G18" s="24"/>
      <c r="H18" s="7"/>
      <c r="I18" s="7"/>
      <c r="J18" s="7"/>
    </row>
    <row r="19" spans="1:10" x14ac:dyDescent="0.3">
      <c r="A19" s="32"/>
      <c r="B19" s="3" t="s">
        <v>27</v>
      </c>
      <c r="C19" s="3"/>
      <c r="D19" s="3"/>
      <c r="E19" s="3"/>
      <c r="F19" s="3"/>
      <c r="G19" s="7"/>
      <c r="H19" s="7"/>
      <c r="I19" s="7"/>
      <c r="J19" s="7"/>
    </row>
    <row r="20" spans="1:10" x14ac:dyDescent="0.3">
      <c r="A20" s="32"/>
      <c r="B20" s="3" t="s">
        <v>28</v>
      </c>
      <c r="C20" s="3"/>
      <c r="D20" s="3"/>
      <c r="E20" s="3"/>
      <c r="F20" s="3"/>
      <c r="G20" s="7"/>
      <c r="H20" s="7"/>
      <c r="I20" s="7"/>
      <c r="J20" s="7"/>
    </row>
    <row r="21" spans="1:10" ht="69" x14ac:dyDescent="0.3">
      <c r="A21" s="2" t="s">
        <v>29</v>
      </c>
      <c r="B21" s="2"/>
      <c r="C21" s="3"/>
      <c r="D21" s="3"/>
      <c r="E21" s="6" t="s">
        <v>74</v>
      </c>
      <c r="F21" s="3"/>
      <c r="G21" s="7"/>
      <c r="H21" s="7">
        <v>290000</v>
      </c>
      <c r="I21" s="7">
        <f>1.6*H21</f>
        <v>464000</v>
      </c>
      <c r="J21" s="7">
        <f>1.7*H21</f>
        <v>493000</v>
      </c>
    </row>
  </sheetData>
  <mergeCells count="12">
    <mergeCell ref="B14:B16"/>
    <mergeCell ref="A17:A20"/>
    <mergeCell ref="A1:B1"/>
    <mergeCell ref="A2:B2"/>
    <mergeCell ref="A4:A16"/>
    <mergeCell ref="B4:B9"/>
    <mergeCell ref="C4:C5"/>
    <mergeCell ref="C6:C7"/>
    <mergeCell ref="C8:C9"/>
    <mergeCell ref="B10:B13"/>
    <mergeCell ref="C10:C11"/>
    <mergeCell ref="C12:C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SRIRAMPUR</vt:lpstr>
      <vt:lpstr>JAGANNATHPUR PATNA</vt:lpstr>
      <vt:lpstr>NILAKANTHAPURPATNA</vt:lpstr>
      <vt:lpstr>LALITADEIPURPATNA</vt:lpstr>
      <vt:lpstr>BALIPATANA145</vt:lpstr>
      <vt:lpstr>DURGAPUR</vt:lpstr>
      <vt:lpstr>SIKHARADA</vt:lpstr>
      <vt:lpstr>GOKULPUR</vt:lpstr>
      <vt:lpstr>NARASINGHPUR</vt:lpstr>
      <vt:lpstr>MANAGOBINDPUR</vt:lpstr>
      <vt:lpstr>BENGITANGI</vt:lpstr>
      <vt:lpstr>GODISAHI</vt:lpstr>
      <vt:lpstr>GODI</vt:lpstr>
      <vt:lpstr>BALIPATNA 146</vt:lpstr>
      <vt:lpstr>BHATAPADA</vt:lpstr>
      <vt:lpstr>CHANDI</vt:lpstr>
      <vt:lpstr>MASANIA</vt:lpstr>
      <vt:lpstr>NIANMUAN</vt:lpstr>
      <vt:lpstr>DEULI</vt:lpstr>
      <vt:lpstr>GOPINATHPUR</vt:lpstr>
      <vt:lpstr>OGALAPUR</vt:lpstr>
      <vt:lpstr>KURUM</vt:lpstr>
      <vt:lpstr>PARICHHAL</vt:lpstr>
      <vt:lpstr>DALAK</vt:lpstr>
      <vt:lpstr>DANGARPADA</vt:lpstr>
      <vt:lpstr>SANTARAPUR</vt:lpstr>
      <vt:lpstr>KALIKAPRASAD</vt:lpstr>
      <vt:lpstr>GODA</vt:lpstr>
      <vt:lpstr>KUNJABIHARIATNA</vt:lpstr>
      <vt:lpstr>DALATOLA</vt:lpstr>
      <vt:lpstr>PATTIMAL</vt:lpstr>
      <vt:lpstr>KOKASINGH</vt:lpstr>
      <vt:lpstr>BARAPADA</vt:lpstr>
      <vt:lpstr>KUNJURI</vt:lpstr>
      <vt:lpstr>CHHANIA</vt:lpstr>
      <vt:lpstr>KESHARADA</vt:lpstr>
      <vt:lpstr>PHULACHANCHUNI</vt:lpstr>
      <vt:lpstr>KARADAGADIA</vt:lpstr>
      <vt:lpstr>BOTALAMA</vt:lpstr>
      <vt:lpstr>RAMSINGHPRASAD</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2026-02-06T12:37:13Z</dcterms:modified>
</cp:coreProperties>
</file>